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X:\5. WELZIJN\Documenten\Website Pro KathOndVla\"/>
    </mc:Choice>
  </mc:AlternateContent>
  <xr:revisionPtr revIDLastSave="0" documentId="8_{85F088E5-583E-43EA-86FE-03A2145A0C38}" xr6:coauthVersionLast="36" xr6:coauthVersionMax="36" xr10:uidLastSave="{00000000-0000-0000-0000-000000000000}"/>
  <bookViews>
    <workbookView xWindow="0" yWindow="0" windowWidth="20490" windowHeight="6945" tabRatio="601" xr2:uid="{00000000-000D-0000-FFFF-FFFF00000000}"/>
  </bookViews>
  <sheets>
    <sheet name="Installatie algemeen" sheetId="2" r:id="rId1"/>
    <sheet name="Elek. kast" sheetId="4" r:id="rId2"/>
    <sheet name="lokaal" sheetId="3" r:id="rId3"/>
    <sheet name="gegevens" sheetId="5" r:id="rId4"/>
    <sheet name="proc+doc" sheetId="7" r:id="rId5"/>
    <sheet name="toelichting" sheetId="6" r:id="rId6"/>
  </sheets>
  <definedNames>
    <definedName name="_xlnm._FilterDatabase" localSheetId="1" hidden="1">'Elek. kast'!$A$7:$O$33</definedName>
    <definedName name="_xlnm._FilterDatabase" localSheetId="0" hidden="1">'Installatie algemeen'!$A$6:$L$31</definedName>
    <definedName name="aandingaanw">gegevens!$C$113:$C$117</definedName>
    <definedName name="aarding">gegevens!$C$104:$C$108</definedName>
    <definedName name="aardingaanw">gegevens!$C$113:$C$117</definedName>
    <definedName name="Aardingaanwezig">gegevens!$C$112:$D$117</definedName>
    <definedName name="aardingaanwezigx">gegevens!$C$112:$D$118</definedName>
    <definedName name="Aardingaanwopl">gegevens!$F$113:$F$118</definedName>
    <definedName name="Aardingaanwred">gegevens!$F$112:$G$118</definedName>
    <definedName name="aardingaanwx">gegevens!$C$113:$C$118</definedName>
    <definedName name="Aardingkast">gegevens!$C$359:$D$363</definedName>
    <definedName name="Aardingkast1">gegevens!$C$359:$D$363</definedName>
    <definedName name="aardingkast1x">gegevens!$C$359:$D$364</definedName>
    <definedName name="Aardinglicht">gegevens!$C$373:$D$377</definedName>
    <definedName name="aardinglichtx">gegevens!$C$373:$D$378</definedName>
    <definedName name="Aardingopl">gegevens!$F$104:$F$108</definedName>
    <definedName name="aardingoplt">gegevens!$F$104:$F$110</definedName>
    <definedName name="Aardingred">gegevens!$F$103:$G$108</definedName>
    <definedName name="Aardingredt">gegevens!$F$103:$G$110</definedName>
    <definedName name="Aardingweerstand">gegevens!$C$103:$D$108</definedName>
    <definedName name="Aardkast">gegevens!$C$360:$C$363</definedName>
    <definedName name="aardkast1">gegevens!$C$360:$C$363</definedName>
    <definedName name="Aardkast1opl">gegevens!$F$360:$F$364</definedName>
    <definedName name="Aardkast1opl1">gegevens!$F$360:$F$365</definedName>
    <definedName name="Aardkast1red">gegevens!$F$359:$G$365</definedName>
    <definedName name="aardkast1x">gegevens!$C$360:$C$364</definedName>
    <definedName name="Aardlek">gegevens!$C$280:$C$283</definedName>
    <definedName name="Aardlekbeveiliging">gegevens!$C$279:$D$283</definedName>
    <definedName name="aardlekbeveiligingx">gegevens!$C$279:$D$284</definedName>
    <definedName name="aardlekopl">gegevens!$F$280:$F$284</definedName>
    <definedName name="Aardlekred">gegevens!$F$279:$G$284</definedName>
    <definedName name="aardlekx">gegevens!$C$280:$C$284</definedName>
    <definedName name="aardlicht">gegevens!$C$374:$C$377</definedName>
    <definedName name="Aardlichtopl">gegevens!$F$374:$F$378</definedName>
    <definedName name="Aardlichtred">gegevens!$F$373:$G$378</definedName>
    <definedName name="aardlichtx">gegevens!$C$374:$C$378</definedName>
    <definedName name="Aardverb">gegevens!$C$294:$C$298</definedName>
    <definedName name="Aardverbinding">gegevens!$C$293:$D$298</definedName>
    <definedName name="aardverbindingx">gegevens!$C$293:$D$299</definedName>
    <definedName name="aardverbopl">gegevens!$F$294:$F$299</definedName>
    <definedName name="Aardverbred">gegevens!$F$293:$G$299</definedName>
    <definedName name="aardverbx">gegevens!$C$294:$C$299</definedName>
    <definedName name="_xlnm.Print_Area" localSheetId="0">'Installatie algemeen'!$A$1:$L$33</definedName>
    <definedName name="_xlnm.Print_Area" localSheetId="2">lokaal!$A$1:$Q$30</definedName>
    <definedName name="_xlnm.Print_Titles" localSheetId="1">'Elek. kast'!$1:$6</definedName>
    <definedName name="_xlnm.Print_Titles" localSheetId="0">'Installatie algemeen'!$1:$6</definedName>
    <definedName name="_xlnm.Print_Titles" localSheetId="2">lokaal!$1:$9</definedName>
    <definedName name="BA4_personeel">gegevens!$C$43:$D$47</definedName>
    <definedName name="BA4opl">gegevens!$F$44:$F$48</definedName>
    <definedName name="BA4pers">gegevens!$C$44:$C$47</definedName>
    <definedName name="BA4personeelx">gegevens!$C$43:$D$48</definedName>
    <definedName name="BA4red">gegevens!$F$43:$G$48</definedName>
    <definedName name="BA4x">gegevens!$C$44:$C$48</definedName>
    <definedName name="BA5_personeel">gegevens!$C$50:$D$54</definedName>
    <definedName name="BA5opl">gegevens!$F$51:$F$55</definedName>
    <definedName name="BA5pers">gegevens!$C$51:$C$54</definedName>
    <definedName name="BA5personeelx">gegevens!$C$50:$D$55</definedName>
    <definedName name="BA5red">gegevens!$F$50:$G$55</definedName>
    <definedName name="BA5x">gegevens!$C$51:$C$55</definedName>
    <definedName name="Beschadigdecomp">gegevens!$C$353:$D$356</definedName>
    <definedName name="beschadigdecompx">gegevens!$C$353:$D$357</definedName>
    <definedName name="beschcomp">gegevens!$C$354:$C$356</definedName>
    <definedName name="beschcompopl">gegevens!$F$354:$F$357</definedName>
    <definedName name="Beschcompred">gegevens!$F$353:$G$357</definedName>
    <definedName name="Beschcompx">gegevens!$C$354:$C$357</definedName>
    <definedName name="Beschermgel">gegevens!$C$195:$D$200</definedName>
    <definedName name="Beschermgeleider">gegevens!$C$196:$C$200</definedName>
    <definedName name="beschermgeleideropl">gegevens!$F$196:$F$202</definedName>
    <definedName name="Beschermgeleiderred">gegevens!$F$195:$G$200</definedName>
    <definedName name="Beschermgelt">gegevens!$C$196:$C$201</definedName>
    <definedName name="Beschermgeltt">gegevens!$C$195:$D$201</definedName>
    <definedName name="beschermopl">gegevens!$E$196:$G$200</definedName>
    <definedName name="Beschmgelt">gegevens!$F$196:$F$201</definedName>
    <definedName name="Beschmgeltt">gegevens!$F$195:$G$201</definedName>
    <definedName name="bliksem">gegevens!$C$143:$C$146</definedName>
    <definedName name="Bliksemafl">gegevens!$C$143:$C$147</definedName>
    <definedName name="Blikseminslag">gegevens!$C$142:$D$146</definedName>
    <definedName name="blikseminslx">gegevens!$C$142:$D$147</definedName>
    <definedName name="Bliksemopl">gegevens!$F$143:$F$146</definedName>
    <definedName name="Bliksemred">gegevens!$F$142:$G$146</definedName>
    <definedName name="blok" localSheetId="3">gegevens!$C$27:$C$32</definedName>
    <definedName name="blok">'Installatie algemeen'!$G$12</definedName>
    <definedName name="blok_j">gegevens!$C$27:$D$32</definedName>
    <definedName name="blokj">gegevens!$C$27:$C$32</definedName>
    <definedName name="blokj_1" localSheetId="3">gegevens!$C$27:$D$32</definedName>
    <definedName name="blokj_1">gegevens!$C$27:$D$32</definedName>
    <definedName name="blokschema" localSheetId="3">'Installatie algemeen'!$G$12</definedName>
    <definedName name="blokschema">gegevens!#REF!</definedName>
    <definedName name="blokschema1">gegevens!#REF!</definedName>
    <definedName name="blokschema2">'Installatie algemeen'!$G$12</definedName>
    <definedName name="blokschemanv">gegevens!$C$28:$C$33</definedName>
    <definedName name="blokschemanv_1">gegevens!$C$27:$D$33</definedName>
    <definedName name="blokschemaopl">gegevens!$F$28:$F$33</definedName>
    <definedName name="blokschemared">gegevens!$F$27:$G$33</definedName>
    <definedName name="blokz">gegevens!$C$27:$C$32</definedName>
    <definedName name="Brandvertr">gegevens!$C$210:$D$214</definedName>
    <definedName name="Brandvertragend">gegevens!$C$211:$C$214</definedName>
    <definedName name="brandvertragendopl">gegevens!$F$211:$F$214</definedName>
    <definedName name="Brandvertragendred">gegevens!$F$210:$G$214</definedName>
    <definedName name="component">gegevens!$C$348:$C$350</definedName>
    <definedName name="Componenten">gegevens!$C$347:$D$350</definedName>
    <definedName name="componentenx">gegevens!$C$347:$D$351</definedName>
    <definedName name="componentopl">gegevens!$F$348:$F$351</definedName>
    <definedName name="componentred">gegevens!$F$347:$G$351</definedName>
    <definedName name="componentx">gegevens!$C$348:$C$351</definedName>
    <definedName name="conformiteit">gegevens!$C$88:$C$92</definedName>
    <definedName name="conformiteit_OK">gegevens!$C$87:$D$92</definedName>
    <definedName name="conformiteitOKx">gegevens!$C$87:$D$93</definedName>
    <definedName name="Conformiteitopl">gegevens!$F$88:$F$93</definedName>
    <definedName name="conformiteitred">gegevens!$F$87:$G$93</definedName>
    <definedName name="conformiteitx">gegevens!$C$88:$C$93</definedName>
    <definedName name="cos">gegevens!$C$149:$C$153</definedName>
    <definedName name="cosfi">gegevens!$C$149:$C$154</definedName>
    <definedName name="cosfix">gegevens!$C$148:$D$154</definedName>
    <definedName name="cosinus">gegevens!$C$148:$D$153</definedName>
    <definedName name="cosopl">gegevens!$F$149:$F$153</definedName>
    <definedName name="cosred">gegevens!$F$148:$G$153</definedName>
    <definedName name="differentieel">gegevens!$C$96:$C$100</definedName>
    <definedName name="Differentieelopl">gegevens!$F$96:$F$100</definedName>
    <definedName name="Differentieelred">gegevens!$F$95:$G$101</definedName>
    <definedName name="differentieeltest">gegevens!$C$95:$D$100</definedName>
    <definedName name="differentieeltestx">gegevens!$C$95:$D$101</definedName>
    <definedName name="differentieelx">gegevens!$C$96:$C$101</definedName>
    <definedName name="draadsec">gegevens!$C$273:$C$276</definedName>
    <definedName name="Draadsectie">gegevens!$C$272:$D$276</definedName>
    <definedName name="draadsectiex">gegevens!$C$272:$D$277</definedName>
    <definedName name="draadsecx">gegevens!$C$273:$C$277</definedName>
    <definedName name="eendraad">gegevens!$C$36:$C$40</definedName>
    <definedName name="eendraad_1">gegevens!$C$35:$D$40</definedName>
    <definedName name="Eendraad1">gegevens!$C$231:$C$235</definedName>
    <definedName name="Eendraad1aanw">gegevens!$C$230:$D$235</definedName>
    <definedName name="Eendraad1aanwt">gegevens!$C$230:$D$236</definedName>
    <definedName name="eendraad1aanwx">gegevens!$C$230:$D$236</definedName>
    <definedName name="eendraad1opl">gegevens!$F$231:$F$236</definedName>
    <definedName name="eendraad1red">gegevens!$F$230:$G$236</definedName>
    <definedName name="eendraad1redt">gegevens!$F$230:$G$236</definedName>
    <definedName name="eendraad1x">gegevens!$C$231:$C$236</definedName>
    <definedName name="eendraad1xt">gegevens!$C$231:$C$236</definedName>
    <definedName name="eendraadoplt">gegevens!$F$231:$F$236</definedName>
    <definedName name="Eendraadschemared">gegevens!$F$35:$G$41</definedName>
    <definedName name="eendraadschemax">gegevens!$C$36:$C$41</definedName>
    <definedName name="eendraadx">gegevens!$C$35:$D$41</definedName>
    <definedName name="endraadschemaopl">gegevens!$F$36:$F$41</definedName>
    <definedName name="equipot">gegevens!$C$407:$C$409</definedName>
    <definedName name="equipotentieel">gegevens!$C$406:$D$409</definedName>
    <definedName name="equipotentieelx">gegevens!$C$406:$D$410</definedName>
    <definedName name="equipotopl">gegevens!$F$407:$F$410</definedName>
    <definedName name="equipotred">gegevens!$F$406:$G$410</definedName>
    <definedName name="equipotx">gegevens!$C$407:$C$410</definedName>
    <definedName name="genaakb">gegevens!$C$381:$C$384</definedName>
    <definedName name="Genaakbaar">gegevens!$C$380:$D$384</definedName>
    <definedName name="genaakbaarx">gegevens!$C$380:$D$385</definedName>
    <definedName name="genaakbopl">gegevens!$F$381:$F$385</definedName>
    <definedName name="genaakbred">gegevens!$F$380:$G$385</definedName>
    <definedName name="genaakbx">gegevens!$C$381:$C$385</definedName>
    <definedName name="inbreuk">gegevens!$C$171:$C$173</definedName>
    <definedName name="Inbreukinst">gegevens!$C$2:$D$7</definedName>
    <definedName name="Inbreukinst1">gegevens!$C$2:$D$8</definedName>
    <definedName name="Inbreukinstall">gegevens!$C$3:$C$7</definedName>
    <definedName name="inbreukkast">gegevens!$C$170:$D$173</definedName>
    <definedName name="inbreukkastx">gegevens!$C$170:$D$174</definedName>
    <definedName name="inbreukopl">gegevens!$F$171:$F$177</definedName>
    <definedName name="inbreukred">gegevens!$F$170:$G$174</definedName>
    <definedName name="inbreukx">gegevens!$C$171:$C$174</definedName>
    <definedName name="inbreukxx">gegevens!$C$171:$C$176</definedName>
    <definedName name="inbreukxx1">gegevens!$C$170:$D$176</definedName>
    <definedName name="inbreukxxopl">gegevens!$F$171:$F$176</definedName>
    <definedName name="inbreukxxopl1">gegevens!$F$170:$G$176</definedName>
    <definedName name="inbrinstall">gegevens!$C$3:$C$7</definedName>
    <definedName name="Inbrinstall1">gegevens!$C$3:$C$8</definedName>
    <definedName name="Inbrinstallopl">gegevens!$F$3:$F$7</definedName>
    <definedName name="Inbrinstallred">gegevens!$F$2:$G$7</definedName>
    <definedName name="Installatieverantw">gegevens!$C$57:$D$60</definedName>
    <definedName name="installatieverantwox">gegevens!$C$57:$D$61</definedName>
    <definedName name="Installatieverantwred">gegevens!$F$57:$G$61</definedName>
    <definedName name="installverantw">gegevens!$C$58:$C$60</definedName>
    <definedName name="Installverantwopl">gegevens!$F$58:$F$61</definedName>
    <definedName name="installverantwx">gegevens!$C$58:$C$61</definedName>
    <definedName name="instr">gegevens!$C$301:$D$307</definedName>
    <definedName name="instructie">gegevens!$C$301:$C$307</definedName>
    <definedName name="instructies">gegevens!#REF!</definedName>
    <definedName name="instructiesx">gegevens!#REF!</definedName>
    <definedName name="instructopl">gegevens!$E$302:$F$307</definedName>
    <definedName name="instructopl1">gegevens!$F$302:$F$307</definedName>
    <definedName name="instructred">gegevens!$F$301:$G$307</definedName>
    <definedName name="instructx">gegevens!$C$302:$C$307</definedName>
    <definedName name="Invloeden">gegevens!$C$324:$D$328</definedName>
    <definedName name="Kastbrred">gegevens!$F$216:$G$221</definedName>
    <definedName name="kasten">gegevens!$C$64:$C$68</definedName>
    <definedName name="Kastenafgesl">gegevens!$C$63:$D$68</definedName>
    <definedName name="Kastenafgeslred">gegevens!$F$63:$G$69</definedName>
    <definedName name="kastenafgeslx">gegevens!$C$63:$D$69</definedName>
    <definedName name="kastenopl">gegevens!$F$64:$F$69</definedName>
    <definedName name="kastenx">gegevens!$C$64:$C$69</definedName>
    <definedName name="kastkeuring">gegevens!$C$80:$C$84</definedName>
    <definedName name="kastkeuringOK">gegevens!$C$79:$D$84</definedName>
    <definedName name="kastkeuringOKx">gegevens!$C$79:$D$85</definedName>
    <definedName name="kastkeuringopl">gegevens!$F$80:$F$85</definedName>
    <definedName name="kastkeuringred">gegevens!$F$79:$G$85</definedName>
    <definedName name="kastkeuringx">gegevens!$C$80:$C$85</definedName>
    <definedName name="kastnr">gegevens!$C$217:$C$220</definedName>
    <definedName name="kastnropl">gegevens!$F$217:$F$221</definedName>
    <definedName name="kastnrx">gegevens!$C$217:$C$221</definedName>
    <definedName name="Kastnummer">gegevens!$C$216:$D$220</definedName>
    <definedName name="kastnummerx">gegevens!$C$216:$D$221</definedName>
    <definedName name="keuring">gegevens!$C$72:$C$76</definedName>
    <definedName name="keuringopl">gegevens!$F$72:$F$77</definedName>
    <definedName name="Keuringred">gegevens!$F$71:$G$77</definedName>
    <definedName name="keuringuitgev">gegevens!$C$71:$D$76</definedName>
    <definedName name="keuringuitgevx">gegevens!$C$71:$D$77</definedName>
    <definedName name="keuringx">gegevens!$C$72:$C$77</definedName>
    <definedName name="Kinderbeveiliging">gegevens!$C$367:$D$371</definedName>
    <definedName name="kinderveiligh">gegevens!$C$368:$C$371</definedName>
    <definedName name="kinderveilighopl">gegevens!$F$368:$F$371</definedName>
    <definedName name="Kinderveilighred">gegevens!$F$367:$G$371</definedName>
    <definedName name="Kortsl">gegevens!$C$189:$C$193</definedName>
    <definedName name="Kortslmetopl">gegevens!$F$189:$F$193</definedName>
    <definedName name="Kortslmetred">gegevens!$F$188:$G$193</definedName>
    <definedName name="Kortslx">gegevens!$C$188:$D$193</definedName>
    <definedName name="label">gegevens!$C$331:$C$338</definedName>
    <definedName name="labelopl">gegevens!$F$331:$F$338</definedName>
    <definedName name="labeloplx">gegevens!$F$330:$G$338</definedName>
    <definedName name="labelx">gegevens!$C$330:$D$338</definedName>
    <definedName name="lokgenaakb">gegevens!$C$435:$C$440</definedName>
    <definedName name="lokgenaakbopl">gegevens!$F$435:$F$440</definedName>
    <definedName name="lokgenaakboplx">gegevens!$F$434:$G$440</definedName>
    <definedName name="lokgenaakbx">gegevens!$C$434:$D$440</definedName>
    <definedName name="losgenaakb">gegevens!$C$435:$C$440</definedName>
    <definedName name="loshang">gegevens!$C$388:$C$390</definedName>
    <definedName name="loshangende">gegevens!$C$387:$D$390</definedName>
    <definedName name="loshangendex">gegevens!$C$387:$D$391</definedName>
    <definedName name="loshangopl">gegevens!$F$388:$F$391</definedName>
    <definedName name="loshangred">gegevens!$F$387:$G$391</definedName>
    <definedName name="loshangx">gegevens!$C$388:$C$391</definedName>
    <definedName name="mechafsch">gegevens!$C$394:$C$396</definedName>
    <definedName name="mechafscherm">gegevens!$C$393:$D$396</definedName>
    <definedName name="mechafschermx">gegevens!$C$393:$D$397</definedName>
    <definedName name="mechafschopl">gegevens!$F$394:$F$397</definedName>
    <definedName name="mechafschopl1">gegevens!$F$394:$F$397</definedName>
    <definedName name="mechafschred">gegevens!$F$393:$G$397</definedName>
    <definedName name="mechafschred1">gegevens!$F$393:$G$398</definedName>
    <definedName name="mechafschx">gegevens!$C$394:$C$397</definedName>
    <definedName name="mechschopl1">gegevens!$F$394:$F$398</definedName>
    <definedName name="mechschopl2">gegevens!$F$394:$F$398</definedName>
    <definedName name="mechschoplx">gegevens!$F$394:$F$398</definedName>
    <definedName name="Netsyst">gegevens!$C$19:$C$25</definedName>
    <definedName name="Netsystopl">gegevens!$F$19:$F$25</definedName>
    <definedName name="Netsystred">gegevens!$F$18:$G$25</definedName>
    <definedName name="Netsystx">gegevens!$C$18:$D$25</definedName>
    <definedName name="nullast">gegevens!$C$413:$C$420</definedName>
    <definedName name="nullastopl">gegevens!$F$413:$F$419</definedName>
    <definedName name="nullastred">gegevens!$F$412:$G$416</definedName>
    <definedName name="Nullastx">gegevens!$C$412:$D$420</definedName>
    <definedName name="omgevingsinvl">gegevens!$C$121:$C$125</definedName>
    <definedName name="Omgevingsinvloed">gegevens!$C$120:$D$125</definedName>
    <definedName name="omgevingsinvloedx">gegevens!$C$120:$D$126</definedName>
    <definedName name="Omgevingsinvlopl">gegevens!$F$121:$F$126</definedName>
    <definedName name="Omgevingsinvlred">gegevens!$F$120:$G$126</definedName>
    <definedName name="omgevingsinvlx">gegevens!$C$121:$C$126</definedName>
    <definedName name="Opmerkingenkast">gegevens!$C$178:$D$183</definedName>
    <definedName name="opmerkingenkastx">gegevens!$C$178:$D$184</definedName>
    <definedName name="Opmerkinstall">gegevens!$C$11:$C$15</definedName>
    <definedName name="Opmerkinstall1">gegevens!$C$11:$C$16</definedName>
    <definedName name="Opmerkinstallopl">gegevens!$F$11:$F$15</definedName>
    <definedName name="Opmerkinstallred">gegevens!$F$10:$G$15</definedName>
    <definedName name="Opmerkinstallx">gegevens!$C$10:$D$15</definedName>
    <definedName name="Opmerkinstallx1">gegevens!$C$10:$D$16</definedName>
    <definedName name="Opmerkkast">gegevens!$C$179:$C$183</definedName>
    <definedName name="opmerkkastopl">gegevens!$F$179:$F$194</definedName>
    <definedName name="opmerkkastoplx">gegevens!$F$179:$F$186</definedName>
    <definedName name="Opmerkkastoplx1">gegevens!$F$178:$G$186</definedName>
    <definedName name="Opmerkkastred">gegevens!$F$178:$G$184</definedName>
    <definedName name="opmerkkastx">gegevens!$C$179:$C$184</definedName>
    <definedName name="opmerkkastxx">gegevens!$C$179:$C$186</definedName>
    <definedName name="Opmerkkastxx1">gegevens!$C$178:$D$186</definedName>
    <definedName name="Overbodig">gegevens!$C$204:$C$208</definedName>
    <definedName name="Overbodige">gegevens!$C$203:$D$208</definedName>
    <definedName name="overbodigopl">gegevens!$F$204:$F$208</definedName>
    <definedName name="Overbodigred">gegevens!$F$203:$G$208</definedName>
    <definedName name="overspan">gegevens!$C$137:$C$140</definedName>
    <definedName name="Overspann">gegevens!$C$137:$C$141</definedName>
    <definedName name="Overspanning">gegevens!$C$136:$D$140</definedName>
    <definedName name="overspannx">gegevens!$C$136:$D$141</definedName>
    <definedName name="Overspanopl">gegevens!$F$137:$F$140</definedName>
    <definedName name="overspanred">gegevens!$F$136:$G$140</definedName>
    <definedName name="picto">gegevens!$C$224:$C$227</definedName>
    <definedName name="pictoopl">gegevens!$F$224:$F$228</definedName>
    <definedName name="Pictored">gegevens!$F$223:$G$228</definedName>
    <definedName name="pictovoltage">gegevens!$C$223:$D$227</definedName>
    <definedName name="pictovoltagex">gegevens!$C$223:$D$228</definedName>
    <definedName name="pictox">gegevens!$C$224:$C$228</definedName>
    <definedName name="Procedure">gegevens!$C$129:$C$133</definedName>
    <definedName name="Procedureelek">gegevens!$C$128:$D$133</definedName>
    <definedName name="procedureelekx">gegevens!$C$128:$D$134</definedName>
    <definedName name="Procedureopl">gegevens!$F$129:$F$134</definedName>
    <definedName name="Procedurered">gegevens!$F$128:$G$134</definedName>
    <definedName name="procedurex">gegevens!$C$129:$C$134</definedName>
    <definedName name="Product">gegevens!$C$309:$D$315</definedName>
    <definedName name="Producten">gegevens!$C$310:$C$315</definedName>
    <definedName name="productenopl">gegevens!$F$310:$F$315</definedName>
    <definedName name="Productenred">gegevens!$F$309:$G$315</definedName>
    <definedName name="rommelopl">gegevens!$F$273:$F$277</definedName>
    <definedName name="rommelred">gegevens!$F$272:$G$277</definedName>
    <definedName name="romstof">gegevens!$C$272:$D$277</definedName>
    <definedName name="Samenvinbreuken">gegevens!#REF!</definedName>
    <definedName name="samenvinbreukenx">gegevens!#REF!</definedName>
    <definedName name="schema_1" localSheetId="1">'Installatie algemeen'!#REF!</definedName>
    <definedName name="schema_1" localSheetId="3">'Installatie algemeen'!#REF!</definedName>
    <definedName name="schema_1">'Installatie algemeen'!#REF!</definedName>
    <definedName name="Sinbreuk">gegevens!#REF!</definedName>
    <definedName name="sinbreukopl">gegevens!#REF!</definedName>
    <definedName name="Sinbreukx">gegevens!#REF!</definedName>
    <definedName name="situatieschema">gegevens!$C$239:$C$243</definedName>
    <definedName name="situatieschemaopl">gegevens!$F$239:$F$243</definedName>
    <definedName name="Situatieschemaoplx">gegevens!$F$238:$G$243</definedName>
    <definedName name="situatieschemax">gegevens!$C$238:$D$243</definedName>
    <definedName name="slot">gegevens!$C$266:$C$269</definedName>
    <definedName name="slotopl">gegevens!$F$266:$F$270</definedName>
    <definedName name="slotred">gegevens!$F$265:$G$270</definedName>
    <definedName name="Slotvoorzien">gegevens!$C$265:$D$269</definedName>
    <definedName name="slotvoorzienx">gegevens!$C$265:$D$270</definedName>
    <definedName name="slotx">gegevens!$C$266:$C$270</definedName>
    <definedName name="spanning">gegevens!$C$156:$C$160</definedName>
    <definedName name="spanningopl">gegevens!$F$156:$F$160</definedName>
    <definedName name="spanningred">gegevens!$F$155:$G$160</definedName>
    <definedName name="spanninguitval">gegevens!$C$155:$D$160</definedName>
    <definedName name="stofex">gegevens!$C$423:$C$432</definedName>
    <definedName name="stofexopl">gegevens!$F$423:$F$430</definedName>
    <definedName name="stofexoplx">gegevens!$F$422:$G$430</definedName>
    <definedName name="stofext">gegevens!$C$422:$D$430</definedName>
    <definedName name="tabel_1">#REF!</definedName>
    <definedName name="tabel_2">#REF!</definedName>
    <definedName name="tabel_2b">#REF!</definedName>
    <definedName name="tabel_3">#REF!</definedName>
    <definedName name="tabel_4">#REF!</definedName>
    <definedName name="tabel_5">#REF!</definedName>
    <definedName name="tabel_6">#REF!</definedName>
    <definedName name="tabel1" localSheetId="1">'Installatie algemeen'!#REF!</definedName>
    <definedName name="tabel1" localSheetId="3">'Installatie algemeen'!#REF!</definedName>
    <definedName name="tabel1">'Installatie algemeen'!#REF!</definedName>
    <definedName name="Termische_bev">gegevens!$C$259:$D$263</definedName>
    <definedName name="Thermiek">gegevens!$C$260:$C$263</definedName>
    <definedName name="thermiekopl">gegevens!$F$260:$F$263</definedName>
    <definedName name="Thermiekred">gegevens!$F$259:$G$263</definedName>
    <definedName name="Thermischebev">gegevens!$C$259:$D$263</definedName>
    <definedName name="thermo">gegevens!$C$246:$C$249</definedName>
    <definedName name="thermobeeld">gegevens!$C$245:$D$249</definedName>
    <definedName name="thermobeeldx">gegevens!$C$245:$D$250</definedName>
    <definedName name="thermoopl">gegevens!$F$246:$F$250</definedName>
    <definedName name="thermored">gegevens!$F$245:$G$250</definedName>
    <definedName name="thermox">gegevens!$C$246:$C$250</definedName>
    <definedName name="Uitwendigeinvloed">gegevens!$C$341:$D$344</definedName>
    <definedName name="uitwendigeinvloedx">gegevens!$C$341:$D$345</definedName>
    <definedName name="uitwinvl">gegevens!$C$342:$C$344</definedName>
    <definedName name="uitwinvlopl">gegevens!$F$342:$F$345</definedName>
    <definedName name="uitwinvlred">gegevens!$F$341:$G$345</definedName>
    <definedName name="uitwinvlx">gegevens!$C$342:$C$345</definedName>
    <definedName name="uitwkast">gegevens!$C$325:$C$328</definedName>
    <definedName name="uitwkastopl">gegevens!$F$325:$F$328</definedName>
    <definedName name="uitwkastred">gegevens!$F$324:$G$328</definedName>
    <definedName name="verdeeld">gegevens!$C$401:$C$403</definedName>
    <definedName name="verdeeldopl">gegevens!$F$401:$F$404</definedName>
    <definedName name="verdeeldozen">gegevens!$C$400:$D$403</definedName>
    <definedName name="verdeeldozenx">gegevens!$C$400:$D$404</definedName>
    <definedName name="verdeeldred">gegevens!$F$400:$G$404</definedName>
    <definedName name="verdeeldx">gegevens!$C$401:$C$404</definedName>
    <definedName name="vonk">gegevens!$C$318:$C$322</definedName>
    <definedName name="vonken">gegevens!$C$317:$D$322</definedName>
    <definedName name="vonkopl">gegevens!$F$318:$F$322</definedName>
    <definedName name="vonkred">gegevens!$F$317:$G$322</definedName>
    <definedName name="Warmte">gegevens!$C$253:$C$256</definedName>
    <definedName name="warmteafvoer">gegevens!$C$252:$D$256</definedName>
    <definedName name="warmteafvoert">gegevens!$C$252:$D$257</definedName>
    <definedName name="warmteopl">gegevens!$F$253:$F$256</definedName>
    <definedName name="Warmtered">gegevens!$F$252:$G$256</definedName>
    <definedName name="warmtet">gegevens!$C$253:$C$257</definedName>
    <definedName name="Werkverantw">gegevens!$C$163:$C$167</definedName>
    <definedName name="werkverantwopl">gegevens!$F$163:$F$167</definedName>
    <definedName name="werkverantwoplx">gegevens!$F$162:$G$167</definedName>
    <definedName name="werkverantwx">gegevens!$C$162:$D$167</definedName>
    <definedName name="zichtbaar">gegevens!$C$287:$C$290</definedName>
    <definedName name="Zichtbaarheid">gegevens!$C$286:$D$290</definedName>
    <definedName name="zichtbaarheidx">gegevens!$C$286:$D$291</definedName>
    <definedName name="zichtbaaropl">gegevens!$F$287:$F$291</definedName>
    <definedName name="Zichtbaarred">gegevens!$F$286:$G$291</definedName>
    <definedName name="zichtbaarx">gegevens!$C$287:$C$291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8" i="4" l="1"/>
  <c r="Q7" i="3" l="1"/>
  <c r="Q3" i="4"/>
  <c r="Q4" i="3"/>
  <c r="I1" i="4"/>
  <c r="J6" i="2"/>
  <c r="P18" i="3"/>
  <c r="I8" i="2"/>
  <c r="I9" i="2"/>
  <c r="I10" i="2"/>
  <c r="I11" i="2"/>
  <c r="I12" i="2"/>
  <c r="I13" i="2"/>
  <c r="I14" i="2"/>
  <c r="I15" i="2"/>
  <c r="I16" i="2"/>
  <c r="I17" i="2"/>
  <c r="I18" i="2"/>
  <c r="I19" i="2"/>
  <c r="I20" i="2"/>
  <c r="I21" i="2"/>
  <c r="I22" i="2"/>
  <c r="I23" i="2"/>
  <c r="I24" i="2"/>
  <c r="I25" i="2"/>
  <c r="I26" i="2"/>
  <c r="I27" i="2"/>
  <c r="I28" i="2"/>
  <c r="I29" i="2"/>
  <c r="I30" i="2"/>
  <c r="I31" i="2"/>
  <c r="I7" i="2"/>
  <c r="P9" i="4"/>
  <c r="P17" i="4"/>
  <c r="H17" i="4"/>
  <c r="I17" i="4"/>
  <c r="K28" i="2"/>
  <c r="H28" i="2"/>
  <c r="P30" i="4"/>
  <c r="H30" i="4"/>
  <c r="I30" i="4"/>
  <c r="K27" i="2"/>
  <c r="H27" i="2"/>
  <c r="P23" i="3"/>
  <c r="H23" i="3"/>
  <c r="P22" i="3"/>
  <c r="H22" i="3"/>
  <c r="P11" i="4"/>
  <c r="H11" i="4"/>
  <c r="P16" i="4"/>
  <c r="H16" i="4"/>
  <c r="H19" i="4"/>
  <c r="L29" i="2"/>
  <c r="L30" i="2"/>
  <c r="L31" i="2"/>
  <c r="Q17" i="4" l="1"/>
  <c r="L28" i="2"/>
  <c r="Q30" i="4"/>
  <c r="P10" i="4"/>
  <c r="I10" i="4"/>
  <c r="I11" i="4"/>
  <c r="I12" i="4"/>
  <c r="I13" i="4"/>
  <c r="I14" i="4"/>
  <c r="I15" i="4"/>
  <c r="I16" i="4"/>
  <c r="I18" i="4"/>
  <c r="I19" i="4"/>
  <c r="I20" i="4"/>
  <c r="I21" i="4"/>
  <c r="I22" i="4"/>
  <c r="I23" i="4"/>
  <c r="I24" i="4"/>
  <c r="I25" i="4"/>
  <c r="I26" i="4"/>
  <c r="I27" i="4"/>
  <c r="I28" i="4"/>
  <c r="I29" i="4"/>
  <c r="I31" i="4"/>
  <c r="I32" i="4"/>
  <c r="H10" i="4"/>
  <c r="H9" i="4"/>
  <c r="H8" i="4"/>
  <c r="K11" i="2"/>
  <c r="H11" i="2"/>
  <c r="H10" i="2"/>
  <c r="H9" i="2"/>
  <c r="K10" i="2"/>
  <c r="K9" i="2"/>
  <c r="P25" i="3"/>
  <c r="Q25" i="3" s="1"/>
  <c r="P26" i="3"/>
  <c r="Q26" i="3" s="1"/>
  <c r="P27" i="3"/>
  <c r="Q27" i="3" s="1"/>
  <c r="P11" i="3"/>
  <c r="H11" i="3"/>
  <c r="H12" i="3"/>
  <c r="P12" i="3"/>
  <c r="H13" i="3"/>
  <c r="P13" i="3"/>
  <c r="H14" i="3"/>
  <c r="P14" i="3"/>
  <c r="H15" i="3"/>
  <c r="P15" i="3"/>
  <c r="H16" i="3"/>
  <c r="P16" i="3"/>
  <c r="H17" i="3"/>
  <c r="P17" i="3"/>
  <c r="H18" i="3"/>
  <c r="H19" i="3"/>
  <c r="P19" i="3"/>
  <c r="H20" i="3"/>
  <c r="P20" i="3"/>
  <c r="H21" i="3"/>
  <c r="P21" i="3"/>
  <c r="Q22" i="3"/>
  <c r="Q23" i="3"/>
  <c r="P24" i="3"/>
  <c r="Q24" i="3" s="1"/>
  <c r="P10" i="3"/>
  <c r="H10" i="3"/>
  <c r="Q8" i="3"/>
  <c r="O4" i="4"/>
  <c r="O5" i="4"/>
  <c r="O6" i="4"/>
  <c r="O3" i="4"/>
  <c r="O2" i="4"/>
  <c r="K3" i="4"/>
  <c r="H21" i="4"/>
  <c r="P21" i="4"/>
  <c r="H22" i="4"/>
  <c r="P22" i="4"/>
  <c r="H23" i="4"/>
  <c r="P23" i="4"/>
  <c r="H24" i="4"/>
  <c r="P24" i="4"/>
  <c r="H25" i="4"/>
  <c r="P25" i="4"/>
  <c r="H26" i="4"/>
  <c r="P26" i="4"/>
  <c r="H27" i="4"/>
  <c r="P27" i="4"/>
  <c r="H28" i="4"/>
  <c r="P28" i="4"/>
  <c r="H29" i="4"/>
  <c r="P29" i="4"/>
  <c r="P31" i="4"/>
  <c r="Q31" i="4" s="1"/>
  <c r="P32" i="4"/>
  <c r="Q32" i="4" s="1"/>
  <c r="H12" i="4"/>
  <c r="P12" i="4"/>
  <c r="H13" i="4"/>
  <c r="P13" i="4"/>
  <c r="H14" i="4"/>
  <c r="P14" i="4"/>
  <c r="H15" i="4"/>
  <c r="P15" i="4"/>
  <c r="H18" i="4"/>
  <c r="P18" i="4"/>
  <c r="P19" i="4"/>
  <c r="Q19" i="4" s="1"/>
  <c r="H20" i="4"/>
  <c r="P20" i="4"/>
  <c r="J4" i="2"/>
  <c r="J3" i="2"/>
  <c r="L4" i="2"/>
  <c r="L5" i="2"/>
  <c r="L6" i="2"/>
  <c r="L3" i="2"/>
  <c r="H23" i="2"/>
  <c r="K23" i="2"/>
  <c r="H24" i="2"/>
  <c r="K24" i="2"/>
  <c r="H25" i="2"/>
  <c r="K25" i="2"/>
  <c r="H26" i="2"/>
  <c r="K26" i="2"/>
  <c r="H13" i="2"/>
  <c r="K13" i="2"/>
  <c r="H14" i="2"/>
  <c r="K14" i="2"/>
  <c r="H15" i="2"/>
  <c r="K15" i="2"/>
  <c r="H16" i="2"/>
  <c r="K16" i="2"/>
  <c r="H17" i="2"/>
  <c r="K17" i="2"/>
  <c r="H7" i="2"/>
  <c r="K7" i="2"/>
  <c r="H8" i="2"/>
  <c r="K8" i="2"/>
  <c r="H18" i="2"/>
  <c r="K18" i="2"/>
  <c r="H19" i="2"/>
  <c r="K19" i="2"/>
  <c r="H20" i="2"/>
  <c r="K20" i="2"/>
  <c r="H21" i="2"/>
  <c r="K21" i="2"/>
  <c r="H22" i="2"/>
  <c r="K22" i="2"/>
  <c r="H12" i="2"/>
  <c r="K12" i="2"/>
  <c r="N8" i="3"/>
  <c r="N7" i="3"/>
  <c r="N6" i="3"/>
  <c r="N5" i="3"/>
  <c r="N4" i="3"/>
  <c r="L6" i="3"/>
  <c r="L5" i="3"/>
  <c r="L4" i="3"/>
  <c r="O6" i="3"/>
  <c r="O5" i="3"/>
  <c r="O4" i="3"/>
  <c r="O3" i="3"/>
  <c r="O2" i="3"/>
  <c r="K3" i="3"/>
  <c r="K2" i="3"/>
  <c r="L1" i="3"/>
  <c r="K1" i="3"/>
  <c r="I12" i="3"/>
  <c r="I14" i="3"/>
  <c r="I16" i="3"/>
  <c r="I18" i="3"/>
  <c r="I20" i="3"/>
  <c r="I10" i="3"/>
  <c r="I9" i="4"/>
  <c r="I8" i="4"/>
  <c r="H33" i="2" l="1"/>
  <c r="Q21" i="3"/>
  <c r="Q19" i="3"/>
  <c r="Q17" i="3"/>
  <c r="Q15" i="3"/>
  <c r="Q13" i="3"/>
  <c r="Q16" i="4"/>
  <c r="Q14" i="4"/>
  <c r="Q12" i="4"/>
  <c r="Q20" i="4"/>
  <c r="Q18" i="4"/>
  <c r="Q15" i="4"/>
  <c r="Q11" i="4"/>
  <c r="Q20" i="3"/>
  <c r="Q10" i="3"/>
  <c r="Q18" i="3"/>
  <c r="Q16" i="3"/>
  <c r="Q14" i="3"/>
  <c r="Q12" i="3"/>
  <c r="L11" i="2"/>
  <c r="Q13" i="4"/>
  <c r="Q8" i="4"/>
  <c r="L12" i="2"/>
  <c r="L21" i="2"/>
  <c r="L19" i="2"/>
  <c r="L8" i="2"/>
  <c r="L17" i="2"/>
  <c r="L15" i="2"/>
  <c r="L13" i="2"/>
  <c r="L26" i="2"/>
  <c r="L24" i="2"/>
  <c r="Q29" i="4"/>
  <c r="Q27" i="4"/>
  <c r="Q25" i="4"/>
  <c r="Q23" i="4"/>
  <c r="Q21" i="4"/>
  <c r="Q11" i="3"/>
  <c r="Q10" i="4"/>
  <c r="L22" i="2"/>
  <c r="L20" i="2"/>
  <c r="L18" i="2"/>
  <c r="L7" i="2"/>
  <c r="L16" i="2"/>
  <c r="L14" i="2"/>
  <c r="L27" i="2"/>
  <c r="L25" i="2"/>
  <c r="L23" i="2"/>
  <c r="Q28" i="4"/>
  <c r="Q24" i="4"/>
  <c r="Q22" i="4"/>
  <c r="Q9" i="4"/>
  <c r="Q26" i="4"/>
  <c r="L10" i="2"/>
  <c r="L9" i="2"/>
  <c r="H28" i="3"/>
  <c r="H2" i="3" s="1"/>
  <c r="H33" i="4"/>
  <c r="L33" i="2" l="1"/>
  <c r="L1" i="2" s="1"/>
  <c r="Q33" i="4"/>
  <c r="R1" i="4" s="1"/>
  <c r="Q28" i="3"/>
  <c r="Q1" i="3" s="1"/>
  <c r="P33" i="4"/>
  <c r="H1" i="4"/>
  <c r="K33" i="2"/>
  <c r="H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Vanharen Dany</author>
  </authors>
  <commentList>
    <comment ref="B7" authorId="0" shapeId="0" xr:uid="{00000000-0006-0000-0000-000001000000}">
      <text>
        <r>
          <rPr>
            <sz val="9"/>
            <color indexed="81"/>
            <rFont val="Tahoma"/>
            <family val="2"/>
          </rPr>
          <t xml:space="preserve">
De wettelijk verplichte 5-jaarlijkse keuringen op laagspanningsinstallaties van de verschillende gebouwen werden uitgevoerd door een EDTC.
</t>
        </r>
      </text>
    </comment>
    <comment ref="B8" authorId="0" shapeId="0" xr:uid="{00000000-0006-0000-0000-000002000000}">
      <text>
        <r>
          <rPr>
            <sz val="9"/>
            <color indexed="81"/>
            <rFont val="Tahoma"/>
            <family val="2"/>
          </rPr>
          <t xml:space="preserve">Alle elektrische kasten van de laagspanningsinstallatie werden 5-jaarlijks gekeurd door een EDTC
</t>
        </r>
      </text>
    </comment>
    <comment ref="B9" authorId="0" shapeId="0" xr:uid="{00000000-0006-0000-0000-000003000000}">
      <text>
        <r>
          <rPr>
            <sz val="9"/>
            <color indexed="81"/>
            <rFont val="Tahoma"/>
            <family val="2"/>
          </rPr>
          <t xml:space="preserve">Controleer het aantal inbreuken in het keuringsverslag van de elektrische installatie
</t>
        </r>
      </text>
    </comment>
    <comment ref="B10" authorId="0" shapeId="0" xr:uid="{00000000-0006-0000-0000-000004000000}">
      <text>
        <r>
          <rPr>
            <sz val="9"/>
            <color indexed="81"/>
            <rFont val="Tahoma"/>
            <family val="2"/>
          </rPr>
          <t xml:space="preserve">Controleer het aantal opmerkingen in het keuringsverslag van de elektrische installatie
</t>
        </r>
      </text>
    </comment>
    <comment ref="B11" authorId="0" shapeId="0" xr:uid="{00000000-0006-0000-0000-000005000000}">
      <text>
        <r>
          <rPr>
            <sz val="9"/>
            <color indexed="81"/>
            <rFont val="Tahoma"/>
            <family val="2"/>
          </rPr>
          <t xml:space="preserve">Er zijn verschillende netsystemen geïnstalleerd. Er is een mogelijkheid om de systemen te mengen en/of men kan met de verschillende netsystemen in contact komen.
</t>
        </r>
      </text>
    </comment>
    <comment ref="B12" authorId="0" shapeId="0" xr:uid="{00000000-0006-0000-0000-000006000000}">
      <text>
        <r>
          <rPr>
            <sz val="9"/>
            <color indexed="81"/>
            <rFont val="Tahoma"/>
            <family val="2"/>
          </rPr>
          <t xml:space="preserve">Het blokschema geeft duidelijk het verloop van de verschillende voedingen van de elektrische kasten weer. Dit schema start met de hoofdkast of hoogspanningscabine en loopt zo stroomafwaarts tot bij de kleinste elektrische kast. Een logische nummering van de kasten helpt bij het inzicht van de structuur. Het is enorm belangrijk dat het blokschema overeen komt met de realiteit. Uitbreidingen/wijzigingen moeten dat ook dadelijk worden aangepast in het schema.
</t>
        </r>
      </text>
    </comment>
    <comment ref="B13" authorId="0" shapeId="0" xr:uid="{00000000-0006-0000-0000-000007000000}">
      <text>
        <r>
          <rPr>
            <sz val="9"/>
            <color indexed="81"/>
            <rFont val="Tahoma"/>
            <family val="2"/>
          </rPr>
          <t xml:space="preserve">Het eendraadschema van een elektrische  hoofdkast geeft het verloop van de voedingen naar de aangesloten kasten  weer. Zo kan je o.a. zien welke zekering/automaat welk kast beveiligt. 
 In de kleinere kast zie je de verdeling naar de verschillende lokalen/verbruikers met de verschillende beveiligingen (zekeringen, differentieel,…), maar ook de verschillende stopcontacten, schakelaars, transfo’s, lichtpunten,… zijn aangegeven op het schema.
</t>
        </r>
      </text>
    </comment>
    <comment ref="B14" authorId="0" shapeId="0" xr:uid="{00000000-0006-0000-0000-000008000000}">
      <text>
        <r>
          <rPr>
            <sz val="9"/>
            <color indexed="81"/>
            <rFont val="Tahoma"/>
            <family val="2"/>
          </rPr>
          <t xml:space="preserve">BA4 : gewaarschuwde ,wordt o.a. bevoegd verklaard om eenvoudige, eenmalige handelingen in de elektrische kast uit te voeren
</t>
        </r>
      </text>
    </comment>
    <comment ref="B15" authorId="0" shapeId="0" xr:uid="{00000000-0006-0000-0000-000009000000}">
      <text>
        <r>
          <rPr>
            <sz val="9"/>
            <color indexed="81"/>
            <rFont val="Tahoma"/>
            <family val="2"/>
          </rPr>
          <t xml:space="preserve">BA5 : vakbekwame ,wordt o.a. bevoegd verklaard om technische handelingen aan de elektrische installatie uit te voeren
</t>
        </r>
      </text>
    </comment>
    <comment ref="B16" authorId="0" shapeId="0" xr:uid="{00000000-0006-0000-0000-00000A000000}">
      <text>
        <r>
          <rPr>
            <sz val="9"/>
            <color indexed="81"/>
            <rFont val="Tahoma"/>
            <family val="2"/>
          </rPr>
          <t>De installatieverantwoordelijke heeft een degelijke kennis van de installatie. Hij/zij coördineert de werkzaamheden aan de elektrische installatie.</t>
        </r>
      </text>
    </comment>
    <comment ref="B17" authorId="0" shapeId="0" xr:uid="{00000000-0006-0000-0000-00000B000000}">
      <text>
        <r>
          <rPr>
            <sz val="9"/>
            <color indexed="81"/>
            <rFont val="Tahoma"/>
            <family val="2"/>
          </rPr>
          <t xml:space="preserve">De elektrische kasten zijn enkel toegankelijk door bevoegde personen (BA4/BA5) Ze zijn afgesloten met een sleutel hangslot of kunnen enkel geopend worden met speciaal gereedschap (o.a. baardsleutel,…)
</t>
        </r>
      </text>
    </comment>
    <comment ref="B18" authorId="0" shapeId="0" xr:uid="{00000000-0006-0000-0000-00000C000000}">
      <text>
        <r>
          <rPr>
            <sz val="9"/>
            <color indexed="81"/>
            <rFont val="Tahoma"/>
            <family val="2"/>
          </rPr>
          <t xml:space="preserve">Van elke elektrische kast is er een “eerste keuring” of conformiteitskeuring, uitgevoerd door een externe dienst voor technische controle (EDTC) = keuringsorganisme 
</t>
        </r>
      </text>
    </comment>
    <comment ref="B19" authorId="0" shapeId="0" xr:uid="{00000000-0006-0000-0000-00000D000000}">
      <text>
        <r>
          <rPr>
            <sz val="9"/>
            <color indexed="81"/>
            <rFont val="Tahoma"/>
            <family val="2"/>
          </rPr>
          <t xml:space="preserve">Een differentieelbeveiliging (aardlekbeveiliging) zorgt ervoor dat bij een stroomverlies in een installatie(deel), de spanning wegvalt. De bedrijfszekerheid van deze component  periodiek testen is een belangrijke veiligheidsmaatregel ter voorkoming van elektrocutie
</t>
        </r>
      </text>
    </comment>
    <comment ref="B20" authorId="0" shapeId="0" xr:uid="{00000000-0006-0000-0000-00000E000000}">
      <text>
        <r>
          <rPr>
            <sz val="9"/>
            <color indexed="81"/>
            <rFont val="Tahoma"/>
            <family val="2"/>
          </rPr>
          <t xml:space="preserve">De aarding zorgt ervoor dat bij een aardlek de lekstroom naar de aarde vloeit en niet (of toch heel weinig) door de persoon die in contact komt met de lekstroom. Om ervoor te zorgen dat de lekstroom door de aarding naar de aarde vloeit is het belangrijk dat deze een weerstand heeft die vele malen kleiner is dan deze van het menselijk lichaam.
</t>
        </r>
      </text>
    </comment>
    <comment ref="B21" authorId="0" shapeId="0" xr:uid="{00000000-0006-0000-0000-00000F000000}">
      <text>
        <r>
          <rPr>
            <sz val="9"/>
            <color indexed="81"/>
            <rFont val="Tahoma"/>
            <family val="2"/>
          </rPr>
          <t xml:space="preserve">Om de beveiliging van de aarding te hebben is het noodzakelijk dat alle toestellen/apparaten/arbeidsmiddelen, die niet dubbel geïsoleerd zijn kunnen verbonden worden met de aarding. M.a.w. stopcontacten dienen te zijn uitgerust met aarding en verbonden te zijn met de hoofdaarding.
</t>
        </r>
      </text>
    </comment>
    <comment ref="B22" authorId="0" shapeId="0" xr:uid="{00000000-0006-0000-0000-000010000000}">
      <text>
        <r>
          <rPr>
            <sz val="9"/>
            <color indexed="81"/>
            <rFont val="Tahoma"/>
            <family val="2"/>
          </rPr>
          <t xml:space="preserve">In functie van de omgeving waarin de elektrische componenten zullen worden opgesteld, worden er bijkomende eisen gesteld aan deze opstelling en uitvoering van deze componenten. Om te weten welke uitvoering op welke locatie van toepassing is, dient er een tabel van uitwendige invloeden te worden opgesteld.
</t>
        </r>
      </text>
    </comment>
    <comment ref="B23" authorId="0" shapeId="0" xr:uid="{00000000-0006-0000-0000-000011000000}">
      <text>
        <r>
          <rPr>
            <sz val="9"/>
            <color indexed="81"/>
            <rFont val="Tahoma"/>
            <family val="2"/>
          </rPr>
          <t xml:space="preserve">Om werken aan een elektrische installatie uit te voeren, dienen er specifieke maatregelen te worden genomen, zowel in de voorbereiding, tijdens de uitvoering als bij het beëindigen van de werken. Om dit in goede banen te leiden zijn opgelegde, op schrift gestelde, voldoende verspreide, up-to-date en gekende procedures noodzakelijk.
</t>
        </r>
      </text>
    </comment>
    <comment ref="B24" authorId="0" shapeId="0" xr:uid="{00000000-0006-0000-0000-000012000000}">
      <text>
        <r>
          <rPr>
            <sz val="9"/>
            <color indexed="81"/>
            <rFont val="Tahoma"/>
            <family val="2"/>
          </rPr>
          <t xml:space="preserve">Ongewild hoge spanningen/stromen die op de installatie binnenkomen, kunnen in één klap heel wat schade aanrichten. Daarom moeten op sommige (delen van) installaties i.f.v. de risico- analyse “overstromen”, overstroombeveiligingen worden geplaatst.    
</t>
        </r>
      </text>
    </comment>
    <comment ref="B25" authorId="0" shapeId="0" xr:uid="{00000000-0006-0000-0000-000013000000}">
      <text>
        <r>
          <rPr>
            <sz val="9"/>
            <color indexed="81"/>
            <rFont val="Tahoma"/>
            <family val="2"/>
          </rPr>
          <t xml:space="preserve">Een hoog gebouw of een gebouwen dat op een locatie staat die “blikseminslaggevoelig” is, dienen een beveiliging tegen blikseminslag te voorzien. Deze volledige installatie moet goed worden onderhouden en dient regelmatig te worden gecontroleerd op zijn goede werking
</t>
        </r>
      </text>
    </comment>
    <comment ref="B26" authorId="0" shapeId="0" xr:uid="{00000000-0006-0000-0000-000014000000}">
      <text>
        <r>
          <rPr>
            <sz val="9"/>
            <color indexed="81"/>
            <rFont val="Tahoma"/>
            <family val="2"/>
          </rPr>
          <t xml:space="preserve">Condensatoren worden toegepast om elektrische energie op te slaan en die vervolgens weer af te geven. Bij de afschakeling van de elektrische energietoevoer van het net dient men rekening te houden dat de condensatoren nog kunnen ontladen via de installatie. Dit moet worden gecontroleerd, alvorens er weken kunnen worden uitgevoerd aan een volledig spanningsloze installatie.
</t>
        </r>
      </text>
    </comment>
    <comment ref="B27" authorId="0" shapeId="0" xr:uid="{00000000-0006-0000-0000-000015000000}">
      <text>
        <r>
          <rPr>
            <sz val="9"/>
            <color indexed="81"/>
            <rFont val="Tahoma"/>
            <family val="2"/>
          </rPr>
          <t xml:space="preserve">Indien er aanpassings-, uitbreidingswerken, metingen of onderhoud aan een elektrische installatie moeten worden uitgevoerd, moet dit goed worden voorbereid samen met de werkverantwoordelijke. De werkverantwoordelijke volgt de activiteiten op en is er zoveel mogelijk bij aanwezig. Een werkverantwoordelijke is uiteraard zeer goed op de hoogte van elektriciteit en heel in het bijzonder van de betrokken elektrische installatie.
</t>
        </r>
      </text>
    </comment>
    <comment ref="B28" authorId="0" shapeId="0" xr:uid="{00000000-0006-0000-0000-000016000000}">
      <text>
        <r>
          <rPr>
            <sz val="9"/>
            <color indexed="81"/>
            <rFont val="Tahoma"/>
            <family val="2"/>
          </rPr>
          <t xml:space="preserve">Het dagelijks leven en werk  rekent en is voor een heel groot stuk afgestemd op de voorziening van elektriciteit. Bij een onverwachte uitval kan dit voor problemen zorgen die is bepaalde gevallen de veiligheid in gevaar kan brengen. Dit kan bijvoorbeeld zijn impact hebben op vitale stroombanen, die niet voorzien zijn van noodvoeding. (batterijen en/of generator) O.a. bvb. server, pompinstallatie, ventilatie, telefooncentrales, rookafzuiging,…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Vanharen Dany</author>
  </authors>
  <commentList>
    <comment ref="B8" authorId="0" shapeId="0" xr:uid="{00000000-0006-0000-0100-000001000000}">
      <text>
        <r>
          <rPr>
            <sz val="9"/>
            <color indexed="81"/>
            <rFont val="Tahoma"/>
            <family val="2"/>
          </rPr>
          <t xml:space="preserve">De wettelijk verplichte 5-jaarlijkse keuring op deze elektrische kast werd uitgevoerd door een EDTC. Dit verslag bevat al dan niet inbreuken.
</t>
        </r>
      </text>
    </comment>
    <comment ref="B9" authorId="0" shapeId="0" xr:uid="{00000000-0006-0000-0100-000002000000}">
      <text>
        <r>
          <rPr>
            <sz val="9"/>
            <color indexed="81"/>
            <rFont val="Tahoma"/>
            <family val="2"/>
          </rPr>
          <t xml:space="preserve">Alle elektrische kasten van de laagspanningsinstallatie werden 5-jaarlijks gekeurd door een EDTC. Dit verslag bevat al dan niet opmerkingen.
</t>
        </r>
      </text>
    </comment>
    <comment ref="B10" authorId="0" shapeId="0" xr:uid="{00000000-0006-0000-0100-000003000000}">
      <text>
        <r>
          <rPr>
            <sz val="9"/>
            <color indexed="81"/>
            <rFont val="Tahoma"/>
            <family val="2"/>
          </rPr>
          <t xml:space="preserve">Elektrische componenten die in een installatie zijn verwerkt dienen te kunnen weerstaan aan de maximale kortsluitstroom die door de component kan vloeien. Om de max. kortsluitstroom te kennen dient men deze te berekenen en/of te meten. (zie keuringsverslag) De grootte van de kortsluitstroom wordt bepaald door o.a. de draadsectie, het verloop en de afstand tot de HS- cabine,…
</t>
        </r>
      </text>
    </comment>
    <comment ref="B11" authorId="0" shapeId="0" xr:uid="{00000000-0006-0000-0100-000004000000}">
      <text>
        <r>
          <rPr>
            <sz val="9"/>
            <color indexed="81"/>
            <rFont val="Tahoma"/>
            <family val="2"/>
          </rPr>
          <t xml:space="preserve">Aarding is een heel belangrijke beveiliging in een elektrische installatie. Als de aardingsgeleiders echter niet (allemaal degelijk) zijn aangesloten, heeft het geen zin. Een eventueel metalen kastdeur moet ook verbonden zijn met de aarding.
</t>
        </r>
      </text>
    </comment>
    <comment ref="B12" authorId="0" shapeId="0" xr:uid="{00000000-0006-0000-0100-000005000000}">
      <text>
        <r>
          <rPr>
            <sz val="9"/>
            <color indexed="81"/>
            <rFont val="Tahoma"/>
            <family val="2"/>
          </rPr>
          <t xml:space="preserve">Soms zijn er in kasten in de loop der jaren aanpassingen gebeurd, waarbij bepaalde kringen werden afgekoppeld. De alzo ontstane overbodige componenten/draden/leidingen dienen te worden verwijderd uit de kast.
</t>
        </r>
      </text>
    </comment>
    <comment ref="B13" authorId="0" shapeId="0" xr:uid="{00000000-0006-0000-0100-000006000000}">
      <text>
        <r>
          <rPr>
            <sz val="9"/>
            <color indexed="81"/>
            <rFont val="Tahoma"/>
            <family val="2"/>
          </rPr>
          <t xml:space="preserve">In een elektrische kast is er een verhoogd risico op brand. Hierbij is het belangrijk dat het schakelmateriaal  (componenten, leidingen, draden,…), alsmede de kast zelf in brandvertragend materiaal zijn uitgevoerd. Problemen kunnen ontstaan als er o.a. draden zijn met stoffen isolatie of houten kasten.
</t>
        </r>
      </text>
    </comment>
    <comment ref="B14" authorId="0" shapeId="0" xr:uid="{00000000-0006-0000-0100-000007000000}">
      <text>
        <r>
          <rPr>
            <sz val="9"/>
            <color indexed="81"/>
            <rFont val="Tahoma"/>
            <family val="2"/>
          </rPr>
          <t xml:space="preserve">Om de opbouw van de elektrische installatie in de praktijk te herkennen, dient het nummer van de kast te worden aangegeven. Dit nummer moet natuurlijk overeenkomen met het nummer zoals het staat aangegeven in het blokschema.
</t>
        </r>
      </text>
    </comment>
    <comment ref="B15" authorId="0" shapeId="0" xr:uid="{00000000-0006-0000-0100-000008000000}">
      <text>
        <r>
          <rPr>
            <sz val="9"/>
            <color indexed="81"/>
            <rFont val="Tahoma"/>
            <family val="2"/>
          </rPr>
          <t xml:space="preserve">Om duidelijk aan te geven dat het over een elektrische kast gaat, moet de bijbehorende pictogram, alsmede de max. voedingsspanning op de kast worden aangegeven. Om de gebruikers er de aandacht op te vestigen dat deze kast enkel toegankelijk is voor BA4 en/of BA5 gecodificeerde kan dit best ook gemarkeerd staan op de kastdeur.
</t>
        </r>
      </text>
    </comment>
    <comment ref="B16" authorId="0" shapeId="0" xr:uid="{00000000-0006-0000-0100-000009000000}">
      <text>
        <r>
          <rPr>
            <sz val="9"/>
            <color indexed="81"/>
            <rFont val="Tahoma"/>
            <family val="2"/>
          </rPr>
          <t xml:space="preserve">Om onmiddellijk zicht te krijgen op het deel van de elektrische installatie wat bediend wordt vanuit deze elektrische kast, dient het correcte en volledige eendraadschema in de kast te zitten.
</t>
        </r>
      </text>
    </comment>
    <comment ref="B17" authorId="0" shapeId="0" xr:uid="{00000000-0006-0000-0100-00000A000000}">
      <text>
        <r>
          <rPr>
            <sz val="9"/>
            <color indexed="81"/>
            <rFont val="Tahoma"/>
            <family val="2"/>
          </rPr>
          <t xml:space="preserve">Om misverstanden te voorkomen bij o.a. het spanningsloos zetten van een bepaalde kring, is het wenselijk dat er een duidelijk situatieplan is. Het situatieplan geeft de juiste plaats aan van o.a. de verschillende schakelaars, stopcontacten, lichtpunten,… met de kringaanduidingen en volgnummer. Het situatieschema moet uiteraard overeenkomen met het eendraadschema.
</t>
        </r>
      </text>
    </comment>
    <comment ref="B18" authorId="0" shapeId="0" xr:uid="{00000000-0006-0000-0100-00000B000000}">
      <text>
        <r>
          <rPr>
            <sz val="9"/>
            <color indexed="81"/>
            <rFont val="Tahoma"/>
            <family val="2"/>
          </rPr>
          <t xml:space="preserve">Losse contacten kunnen doordat ze soms contact geven en dan weer niet, de temperatuur aan de contactpunten  aanzienlijk laten oplopen. Dit is de belangrijkste oorzaak van brand t.g.v. elektriciteit. Om het fenomeen van de zogenaamde “hotspots” op te sporen is een thermografische camera een handig en betrouwbaar hulpmiddel. Met deze camera kan men thermografische beelden maken van de kast, zonder contact te maken met de componenten. Uit zo’n thermografisch beeld kan men ook de zwaarder belaste installatiedelen gemakkelijk analyseren.
</t>
        </r>
      </text>
    </comment>
    <comment ref="B19" authorId="0" shapeId="0" xr:uid="{00000000-0006-0000-0100-00000C000000}">
      <text>
        <r>
          <rPr>
            <sz val="9"/>
            <color indexed="81"/>
            <rFont val="Tahoma"/>
            <family val="2"/>
          </rPr>
          <t xml:space="preserve">Mogelijk bevinden er zich in de kast componenten die warmte uitstralen (transfo, relais,…). Deze componenten mogen niet volledig dicht ingebouwd zijn, maar moeten hun warmte kunnen afgeven, zonder dat daarbij elektrisch genaakbare delen ontstaan.
 Als het zwaardere stuurtransfo’s betreft worden deze meestal in een kast met aangedreven ventilatie ingebouwd. 
</t>
        </r>
      </text>
    </comment>
    <comment ref="B20" authorId="0" shapeId="0" xr:uid="{00000000-0006-0000-0100-00000D000000}">
      <text>
        <r>
          <rPr>
            <sz val="9"/>
            <color indexed="81"/>
            <rFont val="Tahoma"/>
            <family val="2"/>
          </rPr>
          <t xml:space="preserve">Motoren hebben een groter aanloopkoppel, waarbij ze tijdelijk een grotere stroom trekken. Bij een gewone zekering zal deze uitschakelen in deze opstartperiode.  Op een thermische motorbeveiliging is de overstroomtijd beperkt instelbaar. Als de motor tijdens bedrijf meer stroom moet trekken omwille van te zware belasting (wrijving, breuk, overbelasting,…) zal de thermische beveiliging uitvallen. 
</t>
        </r>
      </text>
    </comment>
    <comment ref="B21" authorId="0" shapeId="0" xr:uid="{00000000-0006-0000-0100-00000E000000}">
      <text>
        <r>
          <rPr>
            <sz val="9"/>
            <color indexed="81"/>
            <rFont val="Tahoma"/>
            <family val="2"/>
          </rPr>
          <t xml:space="preserve">Is deze kast afgesloten, opdat enkel de BA4’s en BA5’s toegang hebben tot de kast.
</t>
        </r>
      </text>
    </comment>
    <comment ref="B22" authorId="0" shapeId="0" xr:uid="{00000000-0006-0000-0100-00000F000000}">
      <text>
        <r>
          <rPr>
            <sz val="9"/>
            <color indexed="81"/>
            <rFont val="Tahoma"/>
            <family val="2"/>
          </rPr>
          <t xml:space="preserve">In een elektrische kast horen enkel dingen thuis die met de elektrische installatie te maken hebben. Als er andere dingen in aanwezig zijn, heeft dit meestal te maken met de toegankelijkheid van de kast. Stof en ander vuil in de kast betekent meestal dat de kast niet structureel/organisatorisch wordt afgesloten of niet (meer) stofdicht is
</t>
        </r>
      </text>
    </comment>
    <comment ref="B23" authorId="0" shapeId="0" xr:uid="{00000000-0006-0000-0100-000010000000}">
      <text>
        <r>
          <rPr>
            <sz val="9"/>
            <color indexed="81"/>
            <rFont val="Tahoma"/>
            <family val="2"/>
          </rPr>
          <t xml:space="preserve">Om de goede werking van de differentieel/aardlekbeveiliging te kunnen garanderen op het moment dat het nodig blijkt, is het belangrijk dat de werking periodiek wordt getest. Op de differentieel staat  speciaal hiervoor een testknopje, wat na het indrukken hiervan  het achterliggende deel van de installatie onmiddellijk spanningsloos moet zetten. 
</t>
        </r>
      </text>
    </comment>
    <comment ref="B24" authorId="0" shapeId="0" xr:uid="{00000000-0006-0000-0100-000011000000}">
      <text>
        <r>
          <rPr>
            <sz val="9"/>
            <color indexed="81"/>
            <rFont val="Tahoma"/>
            <family val="2"/>
          </rPr>
          <t xml:space="preserve">Elke elektrische kast moet steeds bereikbaar zijn, materialen die gestapeld zijn voor de kast belemmeren de zichtbaarheid en bereikbaarheid van de elektrische kast.  Gezien  er dikwijls de noodzaak is om bij de kast te zijn als de spanning is uitgevallen, kan best nabij de kast noodverlichting worden voorzien.
</t>
        </r>
      </text>
    </comment>
    <comment ref="B25" authorId="0" shapeId="0" xr:uid="{00000000-0006-0000-0100-000012000000}">
      <text>
        <r>
          <rPr>
            <sz val="9"/>
            <color indexed="81"/>
            <rFont val="Tahoma"/>
            <family val="2"/>
          </rPr>
          <t xml:space="preserve">De kleur van de aardingsdraad is gereglementeerd (geel/groen)
 De sectie van de draad moet dezelfde zijn als de andere draden naar/ van dezelfde component.  De sectie van de centrale aarding moet conform en in functie van de grootte van de installatie zijn.
</t>
        </r>
      </text>
    </comment>
    <comment ref="B26" authorId="0" shapeId="0" xr:uid="{00000000-0006-0000-0100-000013000000}">
      <text>
        <r>
          <rPr>
            <sz val="9"/>
            <color indexed="81"/>
            <rFont val="Tahoma"/>
            <family val="2"/>
          </rPr>
          <t xml:space="preserve">Personen die werken dienen uit te voeren aan de elektrische installaties moeten beschikken over de nodige instructies omtrent afschakelen, signalisatie, afspraken, toelatingen, bevoegdheden, EHBO,… 
</t>
        </r>
      </text>
    </comment>
    <comment ref="B27" authorId="0" shapeId="0" xr:uid="{00000000-0006-0000-0100-000014000000}">
      <text>
        <r>
          <rPr>
            <sz val="9"/>
            <color indexed="81"/>
            <rFont val="Tahoma"/>
            <family val="2"/>
          </rPr>
          <t xml:space="preserve">Weer omwille van het feit dat een elektrische schakelkast een verhoogd brandrisico is, dient er nabij zo’n kast geen brandbaar of zeker geen licht- of zeer licht ontvlambaar materiaal te worden gestockeerd.
</t>
        </r>
      </text>
    </comment>
    <comment ref="B28" authorId="0" shapeId="0" xr:uid="{00000000-0006-0000-0100-000015000000}">
      <text>
        <r>
          <rPr>
            <sz val="9"/>
            <color indexed="81"/>
            <rFont val="Tahoma"/>
            <family val="2"/>
          </rPr>
          <t xml:space="preserve">Vermogenschakelaars en andere componenten die vonken kunnen geven tijdens de afschakeling dienen te worden afgeschermd, zodat de vonken niet vrij kunnen rondvliegen.
</t>
        </r>
      </text>
    </comment>
    <comment ref="B29" authorId="0" shapeId="0" xr:uid="{00000000-0006-0000-0100-000016000000}">
      <text>
        <r>
          <rPr>
            <sz val="9"/>
            <color indexed="81"/>
            <rFont val="Tahoma"/>
            <family val="2"/>
          </rPr>
          <t xml:space="preserve">Om snel een beginnende brand in een elektrische kast te kunnen blussen, is het raadzaam dat er een geschikt blusmiddel in de buurt van de elektrische kast bereikbaar is.
</t>
        </r>
      </text>
    </comment>
    <comment ref="B30" authorId="0" shapeId="0" xr:uid="{00000000-0006-0000-0100-000017000000}">
      <text>
        <r>
          <rPr>
            <sz val="9"/>
            <color indexed="81"/>
            <rFont val="Tahoma"/>
            <family val="2"/>
          </rPr>
          <t xml:space="preserve">Om aan de hand van het eendraadschema  de juiste componenten in de kast terug te vinden, kunnen deze maar beter juist, uniek en volledig gemarkeerd zijn.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Vanharen Dany</author>
  </authors>
  <commentList>
    <comment ref="B10" authorId="0" shapeId="0" xr:uid="{00000000-0006-0000-0200-000001000000}">
      <text>
        <r>
          <rPr>
            <sz val="9"/>
            <color indexed="81"/>
            <rFont val="Tahoma"/>
            <family val="2"/>
          </rPr>
          <t xml:space="preserve">Het lokaal staat vermeld in de lijst van de uitwendige invloeden.
</t>
        </r>
      </text>
    </comment>
    <comment ref="B11" authorId="0" shapeId="0" xr:uid="{00000000-0006-0000-0200-000002000000}">
      <text>
        <r>
          <rPr>
            <sz val="9"/>
            <color indexed="81"/>
            <rFont val="Tahoma"/>
            <family val="2"/>
          </rPr>
          <t xml:space="preserve">Wat in de lijst staat komt ook overeen met de praktijk. Vochtige ruimtes zijn uitgerust met spatwaterdichte elektrische componenten, stofrijke omgeving is voorzien van stofdichte uitvoering,…
</t>
        </r>
      </text>
    </comment>
    <comment ref="B12" authorId="0" shapeId="0" xr:uid="{00000000-0006-0000-0200-000003000000}">
      <text>
        <r>
          <rPr>
            <sz val="9"/>
            <color indexed="81"/>
            <rFont val="Tahoma"/>
            <family val="2"/>
          </rPr>
          <t xml:space="preserve">Tijdens een controleronde in het lokaal worden er geen kapotte/beschadigde elektrische componenten vastgesteld. Zoals kapotte lichtschakelaars, stopcontacten, aftakdozen met ontbrekende deksels,…  Zo ontstaan er immers delen die enkel geïsoleerd zijn of zelfs direct contact met elektriciteit mogelijk is.
</t>
        </r>
      </text>
    </comment>
    <comment ref="B13" authorId="0" shapeId="0" xr:uid="{00000000-0006-0000-0200-000004000000}">
      <text>
        <r>
          <rPr>
            <sz val="9"/>
            <color indexed="81"/>
            <rFont val="Tahoma"/>
            <family val="2"/>
          </rPr>
          <t>De stopcontacten zijn voorzien van een aarding. Stopcontacten zonder aarding mogen enkel gebruikt worden voor toestellen/apparaten die dubbel geïsoleerd zijn.(klasse 2)</t>
        </r>
      </text>
    </comment>
    <comment ref="B14" authorId="0" shapeId="0" xr:uid="{00000000-0006-0000-0200-000005000000}">
      <text>
        <r>
          <rPr>
            <sz val="9"/>
            <color indexed="81"/>
            <rFont val="Tahoma"/>
            <family val="2"/>
          </rPr>
          <t xml:space="preserve">In een omgeving met kinderen onder de 12 jaar, welke de risico’s van elektriciteit nog niet zo goed kunnen inschatten, kan best de installatie worden uitgevoerd met stopcontacten met kinderbeveiliging.  
</t>
        </r>
      </text>
    </comment>
    <comment ref="B15" authorId="0" shapeId="0" xr:uid="{00000000-0006-0000-0200-000006000000}">
      <text>
        <r>
          <rPr>
            <sz val="9"/>
            <color indexed="81"/>
            <rFont val="Tahoma"/>
            <family val="2"/>
          </rPr>
          <t xml:space="preserve">Indien verlichtingsarmaturen uit elektrische geleidend materiaal zijn opgebouwd dien deze te worden voorzien van een aarding aan de massa. Enkel indien het dubbelgeïsoleerde of verlichting op lage veiligheidsspanning  is, moeten ze niet worden geaard.
</t>
        </r>
      </text>
    </comment>
    <comment ref="B16" authorId="0" shapeId="0" xr:uid="{00000000-0006-0000-0200-000007000000}">
      <text>
        <r>
          <rPr>
            <sz val="9"/>
            <color indexed="81"/>
            <rFont val="Tahoma"/>
            <family val="2"/>
          </rPr>
          <t xml:space="preserve">Als leidingen worden beschadigd door bvb. mechanische energie kan de buitenste isolatielaag weg zijn, hierdoor is het slecht enkel geïsoleerd en dus niet meer aanvaardbaar. Als de mechanische kracht zelfs de beide isolatielagen beschadigd, is er mogelijkheid tot direct contact met elektriciteit. 
</t>
        </r>
      </text>
    </comment>
    <comment ref="B17" authorId="0" shapeId="0" xr:uid="{00000000-0006-0000-0200-000008000000}">
      <text>
        <r>
          <rPr>
            <sz val="9"/>
            <color indexed="81"/>
            <rFont val="Tahoma"/>
            <family val="2"/>
          </rPr>
          <t xml:space="preserve">Loshangende elektrische leidingen zijn niet alleen slordig maar kunnen inhaak- of valgevaar opleveren. Een kabel die niet goed is vastgemaakt zorgt bovendien voor extra belasting op de elektrische verbindingen, waardoor losse contacten en dus vonken kunnen ontstaan.
</t>
        </r>
      </text>
    </comment>
    <comment ref="B18" authorId="0" shapeId="0" xr:uid="{00000000-0006-0000-0200-000009000000}">
      <text>
        <r>
          <rPr>
            <sz val="9"/>
            <color indexed="81"/>
            <rFont val="Tahoma"/>
            <family val="2"/>
          </rPr>
          <t xml:space="preserve">Kabels die in een omgeving met risico op mechanische beschadiging zijn geplaatst, dienen te worden voorzien van een degelijke bescherming tegen beschadiging. 
</t>
        </r>
      </text>
    </comment>
    <comment ref="B19" authorId="0" shapeId="0" xr:uid="{00000000-0006-0000-0200-00000A000000}">
      <text>
        <r>
          <rPr>
            <sz val="9"/>
            <color indexed="81"/>
            <rFont val="Tahoma"/>
            <family val="2"/>
          </rPr>
          <t xml:space="preserve">Tafelcontactdozen zijn handige tijdelijke uitbreidingen van de elektrische installatie, maar mag geen structurele uitbouw van uw elektrische installatie worden. De maximaal toelaatbare vermogens moeten nog steeds (ook tijdelijk)  gerespecteerd blijven. Indien de behoefte aan stopcontacten blijvend groter is, dient de vaste installatie (reglementair) te worden uitgebreid.
</t>
        </r>
      </text>
    </comment>
    <comment ref="B20" authorId="0" shapeId="0" xr:uid="{00000000-0006-0000-0200-00000B000000}">
      <text>
        <r>
          <rPr>
            <sz val="9"/>
            <color indexed="81"/>
            <rFont val="Tahoma"/>
            <family val="2"/>
          </rPr>
          <t xml:space="preserve">Alle metalen delen, die bereikbaar zijn voor de personen die aanwezig zijn in het lokaal, dienen met de aarding te worden verbonden. Op die manier zal een lekstroom die toevallig, ook al heeft dit niets met de elektrische installatie te maken, op dit metalen deel komt, toch naar de aarde worden afgeleid. Vb. Waterleidingen, verwarmingstoestellen, metalen steunen,…
</t>
        </r>
      </text>
    </comment>
    <comment ref="B21" authorId="0" shapeId="0" xr:uid="{00000000-0006-0000-0200-00000C000000}">
      <text>
        <r>
          <rPr>
            <sz val="9"/>
            <color indexed="81"/>
            <rFont val="Tahoma"/>
            <family val="2"/>
          </rPr>
          <t xml:space="preserve">Voor arbeidsmiddelen geldt dat ze moeten voorzien zijn van een nulspanningsbeveiliging d.w.z. dat een in bedrijf zijnde aangedreven arbeidsmiddel na een stroomonderbreking niet, zonder extra startfunctie, terug in werking mag treden.
</t>
        </r>
      </text>
    </comment>
    <comment ref="B22" authorId="0" shapeId="0" xr:uid="{00000000-0006-0000-0200-00000D000000}">
      <text>
        <r>
          <rPr>
            <sz val="9"/>
            <color indexed="81"/>
            <rFont val="Tahoma"/>
            <family val="2"/>
          </rPr>
          <t xml:space="preserve">Indien in het lokaal een explosieve gas- of stof-
 atmosfeer kan ontstaan, zal blijken uit het explosieveiligheidsdocument en zoneringsplan welke maatregelen naar de elektrische installatie dienen te worden genomen.
</t>
        </r>
      </text>
    </comment>
    <comment ref="B23" authorId="0" shapeId="0" xr:uid="{00000000-0006-0000-0200-00000E000000}">
      <text>
        <r>
          <rPr>
            <sz val="9"/>
            <color indexed="81"/>
            <rFont val="Tahoma"/>
            <family val="2"/>
          </rPr>
          <t xml:space="preserve">Soms staan er bijzondere elektrische componenten in een lokaal opgesteld. Belangrijk hierbij is dat deze onbereikbaar zijn voor de gebruikers en/of dat ze degelijk zijn afgeschermd zodat er geen contact kan zijn met elektriciteit. Bij de afscherming dient er rekening te worden gehouden met beschadiging, vandalisme, op de tafel gaan staan,…
</t>
        </r>
      </text>
    </comment>
  </commentList>
</comments>
</file>

<file path=xl/sharedStrings.xml><?xml version="1.0" encoding="utf-8"?>
<sst xmlns="http://schemas.openxmlformats.org/spreadsheetml/2006/main" count="1268" uniqueCount="851">
  <si>
    <t>Risico-analyse Elektrische installatie</t>
  </si>
  <si>
    <t>Installatie</t>
  </si>
  <si>
    <t>Is er een blokschema van de installatie aanwezig ?</t>
  </si>
  <si>
    <t>100 % in orde</t>
  </si>
  <si>
    <t>80% in orde</t>
  </si>
  <si>
    <t>50% in orde</t>
  </si>
  <si>
    <t>Geen blokschema</t>
  </si>
  <si>
    <t>20% in orde</t>
  </si>
  <si>
    <t>Zijn de eendraadschema's correct uitgetekend ?</t>
  </si>
  <si>
    <t>Geen eendr.schema's</t>
  </si>
  <si>
    <t>Is er een installatieverantwoordelijke ?</t>
  </si>
  <si>
    <t>Er zijn onvoldoende BA4's</t>
  </si>
  <si>
    <t>Er zijn geen BA4's</t>
  </si>
  <si>
    <t>BA4 personeel</t>
  </si>
  <si>
    <t>BA5 personeel</t>
  </si>
  <si>
    <t>Er zijn onvoldoende BA5's</t>
  </si>
  <si>
    <t>Er zijn geen BA5's</t>
  </si>
  <si>
    <t>Ja met kennis van elektriciteit</t>
  </si>
  <si>
    <t>Ja zonder kennis van elektriciteit</t>
  </si>
  <si>
    <t>Neen</t>
  </si>
  <si>
    <t>Installatieverantw</t>
  </si>
  <si>
    <t>Zijn de elektrische kasten afgesloten ?</t>
  </si>
  <si>
    <t>Alle kasten afgesloten</t>
  </si>
  <si>
    <t>80% zijn afgesloten</t>
  </si>
  <si>
    <t>50% zijn afgesloten</t>
  </si>
  <si>
    <t>20% zijn afgesloten</t>
  </si>
  <si>
    <t>Geen enkele kast is afgesloten</t>
  </si>
  <si>
    <t>Volledige installatie is gekeurd</t>
  </si>
  <si>
    <t>80% vd installatie gekeurd</t>
  </si>
  <si>
    <t>50% van de installatie gekeurd</t>
  </si>
  <si>
    <t>20% van de installatie gekeurd</t>
  </si>
  <si>
    <t>De installatie is niet gekeurd</t>
  </si>
  <si>
    <t>keuringuitgev</t>
  </si>
  <si>
    <t>100 % uitgevoerd</t>
  </si>
  <si>
    <t>80% uitgevoerd</t>
  </si>
  <si>
    <t>50% uitgevoerd</t>
  </si>
  <si>
    <t>20% uitgevoerd</t>
  </si>
  <si>
    <t>Geen enkele kast gekeurd</t>
  </si>
  <si>
    <t>kastkeuringOK</t>
  </si>
  <si>
    <t>conformiteit OK</t>
  </si>
  <si>
    <t>Controle wordt helemaal niet uitgevoerd</t>
  </si>
  <si>
    <t>differentieeltest</t>
  </si>
  <si>
    <t>Weerstand &lt; 30 ohm</t>
  </si>
  <si>
    <t xml:space="preserve">30 &lt; weerstand &lt;100 </t>
  </si>
  <si>
    <t xml:space="preserve">100 &lt; weerstand &lt; 300 </t>
  </si>
  <si>
    <t xml:space="preserve">300 &lt; weerstand </t>
  </si>
  <si>
    <t>Niet bekend</t>
  </si>
  <si>
    <t>Overal aarding</t>
  </si>
  <si>
    <t>80% voorzien van aarding</t>
  </si>
  <si>
    <t>50% voorzien van aarding</t>
  </si>
  <si>
    <t>20% voorzien van aarding</t>
  </si>
  <si>
    <t>Nergens aarding</t>
  </si>
  <si>
    <t>Aanwezigheid van aarding in de installatie.</t>
  </si>
  <si>
    <t>Volledig klaar</t>
  </si>
  <si>
    <t>Voor 80 % klaar</t>
  </si>
  <si>
    <t>Voor 50 % klaar</t>
  </si>
  <si>
    <t>Voor 20 % klaar</t>
  </si>
  <si>
    <t>Nog niet opgesteld</t>
  </si>
  <si>
    <t>Lokaal</t>
  </si>
  <si>
    <t>Elektriciteitskast</t>
  </si>
  <si>
    <t>Kastnummer</t>
  </si>
  <si>
    <t>Er zijn geen inbreuken</t>
  </si>
  <si>
    <t>Geen</t>
  </si>
  <si>
    <t>Kastnummer staat op de kast en komt niet overeen met blokschema</t>
  </si>
  <si>
    <t>Kastnummer staat niet vermeld op de kast</t>
  </si>
  <si>
    <t>Kastnummer onbekend</t>
  </si>
  <si>
    <t>Kastnummer staat op de kast en komt overeen met blokschema</t>
  </si>
  <si>
    <t>De kast heeft geen deur</t>
  </si>
  <si>
    <r>
      <t>Andere opmerking</t>
    </r>
    <r>
      <rPr>
        <i/>
        <sz val="11"/>
        <color theme="1"/>
        <rFont val="Calibri"/>
        <family val="2"/>
        <scheme val="minor"/>
      </rPr>
      <t>(zelf omschrijven en waarde ingeven)</t>
    </r>
  </si>
  <si>
    <t>Eendraadschema in de kast ?</t>
  </si>
  <si>
    <t>Zit in kast /duidelijk</t>
  </si>
  <si>
    <t>Zit in de kast /onduidelijk</t>
  </si>
  <si>
    <t>Zit niet in de kast, maar bestaat wel.</t>
  </si>
  <si>
    <t>Eendraadschema onbestaande</t>
  </si>
  <si>
    <t>Thermografisch beeld van de kast</t>
  </si>
  <si>
    <t>Geen thermobeeld beschikbaar</t>
  </si>
  <si>
    <t>RISICO</t>
  </si>
  <si>
    <t>Datum:</t>
  </si>
  <si>
    <t>Installatieverantwoordelijke:</t>
  </si>
  <si>
    <t>HS cabine</t>
  </si>
  <si>
    <t>ja</t>
  </si>
  <si>
    <t>neen</t>
  </si>
  <si>
    <t>Netstelsel</t>
  </si>
  <si>
    <t>Uitvoerders</t>
  </si>
  <si>
    <t>IT</t>
  </si>
  <si>
    <t>gebouw</t>
  </si>
  <si>
    <t>Bedrijfs-spanning</t>
  </si>
  <si>
    <t>Uitvoerders :</t>
  </si>
  <si>
    <t>220V</t>
  </si>
  <si>
    <t>3 X 220V</t>
  </si>
  <si>
    <t>TT</t>
  </si>
  <si>
    <t>TN</t>
  </si>
  <si>
    <t>Gebouw</t>
  </si>
  <si>
    <t>Locatie:</t>
  </si>
  <si>
    <t>Voedingsspanning</t>
  </si>
  <si>
    <t>Voeding komt van :</t>
  </si>
  <si>
    <t>Kast afgesloten voor onbevoegden</t>
  </si>
  <si>
    <t>Kast is afgesloten</t>
  </si>
  <si>
    <t>Voorzien om af te sluiten, doch niet afgesloten</t>
  </si>
  <si>
    <t>Slot voorzien, sleutel kwijt</t>
  </si>
  <si>
    <t>Geen slot voorzien</t>
  </si>
  <si>
    <t>Onjuiste aardlekbeveiliging + functioneert</t>
  </si>
  <si>
    <r>
      <t xml:space="preserve">Juiste aardlekbeveiliging + functioneert </t>
    </r>
    <r>
      <rPr>
        <b/>
        <sz val="11"/>
        <color theme="1"/>
        <rFont val="Calibri"/>
        <family val="2"/>
        <scheme val="minor"/>
      </rPr>
      <t>niet</t>
    </r>
  </si>
  <si>
    <r>
      <t xml:space="preserve">Onjuiste aardlekbeveiliging + functioneert </t>
    </r>
    <r>
      <rPr>
        <b/>
        <sz val="11"/>
        <color theme="1"/>
        <rFont val="Calibri"/>
        <family val="2"/>
        <scheme val="minor"/>
      </rPr>
      <t>niet</t>
    </r>
  </si>
  <si>
    <t>Juiste aardlekbeveilig + functioneert</t>
  </si>
  <si>
    <t>Bereikbaarheid/ zichtbaarheid van/bij de kast</t>
  </si>
  <si>
    <t>Zichtbaar</t>
  </si>
  <si>
    <t>De kast is onmiddellijk bereikbaar + voldoende zicht ook bij spanningsuitval</t>
  </si>
  <si>
    <t>De kast is onmiddellijk bereikbaar + geen verlichting  bij spanningsuitval</t>
  </si>
  <si>
    <t>De kast is niet onmiddellijk bereikbaar + geen verlichting  bij spanningsuitval</t>
  </si>
  <si>
    <t>De kast is niet onmiddellijk bereikbaar +  verlichting  bij spanningsuitval</t>
  </si>
  <si>
    <t>Zichtbaarheid</t>
  </si>
  <si>
    <t>Aarding aangesloten (juiste sectie) + (indien) metalen deur verbonden met de aarding</t>
  </si>
  <si>
    <t>Aarding aangesloten (juiste sectie) + (indien) metalen deur niet verbonden met de aarding</t>
  </si>
  <si>
    <t>Aarding aangesloten (onjuiste sectie) + (indien) metalen deur niet verbonden met de aarding</t>
  </si>
  <si>
    <t>Aarding aangesloten (onjuiste sectie) + (indien) metalen deur  verbonden met de aarding</t>
  </si>
  <si>
    <t>Aarding niet aangesloten</t>
  </si>
  <si>
    <t>Aardverbinding</t>
  </si>
  <si>
    <t>3 X 400V</t>
  </si>
  <si>
    <t>Lijst met uitwendige invloedsfactoren opgesteld?</t>
  </si>
  <si>
    <t>Procedure voor werken aan de elektrische installatie</t>
  </si>
  <si>
    <t>Er is een procedure en ze wordt consequent toegepast</t>
  </si>
  <si>
    <t>Er is een procedure , maar wordt niet altijd toegepast</t>
  </si>
  <si>
    <t>Er is een procedure, maar wordt zelden toegepast</t>
  </si>
  <si>
    <t>Er is een procedure, maar wordt niet toegepast</t>
  </si>
  <si>
    <t>Er is geen procedure</t>
  </si>
  <si>
    <t>Procedureelek</t>
  </si>
  <si>
    <t>uitwinvl</t>
  </si>
  <si>
    <t>uitwendige invloeden zijn bekend van het lokaal</t>
  </si>
  <si>
    <t>uitwendige invloeden werden nog niet eerder bepaald.</t>
  </si>
  <si>
    <t>Er is geen zekerheid van de juistheid van de uitwendige invloeden</t>
  </si>
  <si>
    <t>Uitwendige invloeden van het lokaal zijn bepaald.</t>
  </si>
  <si>
    <t>Uitwendigeinvloed</t>
  </si>
  <si>
    <t>De gebruikte componenten komen overeen met de vereiste uitwendige invloeden.</t>
  </si>
  <si>
    <t>component</t>
  </si>
  <si>
    <t>Alle componenten OK</t>
  </si>
  <si>
    <t>Enkele componenten NOK</t>
  </si>
  <si>
    <t>Er werd geen rekening gehouden met de Uitwendige invloeden.</t>
  </si>
  <si>
    <t>Componenten</t>
  </si>
  <si>
    <t>Beschadigde elektrische componenten.</t>
  </si>
  <si>
    <t>Er zijn geen beschadigde stopcontacten, schakelaars en lichtpunten</t>
  </si>
  <si>
    <t>Verschillende elektrische componenten zijn beschadigd.</t>
  </si>
  <si>
    <t>Aarding stopcontacten</t>
  </si>
  <si>
    <t>Alle stopcontacten zijn voorzien van aarding</t>
  </si>
  <si>
    <t>Geen enkel stopcontact is verbonden met de aarding</t>
  </si>
  <si>
    <t>Aarding verlichting</t>
  </si>
  <si>
    <t>Er zijn enkel kunststof of dubbelgeisoleerde lichtarmaturen</t>
  </si>
  <si>
    <t>Geen enkele metalen lichtarmatuur is geaard.</t>
  </si>
  <si>
    <t>Alle metalen lichtarmaturen zijn geaard</t>
  </si>
  <si>
    <t>Er worden enkel dubbel geïsoleerde toestellen gebruikt.</t>
  </si>
  <si>
    <t>Er zijn nergens beschadigde leidingen</t>
  </si>
  <si>
    <t>Van sommige leidingen is de draadisolatie bloot</t>
  </si>
  <si>
    <t>Van meerdere leidingen is de draadisolatie beschadigd.</t>
  </si>
  <si>
    <t>Er zijn geen loshangende leidingen</t>
  </si>
  <si>
    <t>Mechanische afschermingen</t>
  </si>
  <si>
    <t>uitvoerders:</t>
  </si>
  <si>
    <t>Functie:</t>
  </si>
  <si>
    <t>Aantal schakelaars.:</t>
  </si>
  <si>
    <t xml:space="preserve">Aantal stopcontact.: </t>
  </si>
  <si>
    <t>Aantal  losse verbruikers.:</t>
  </si>
  <si>
    <t>Aantal  vast aangesloten verbruikers.:</t>
  </si>
  <si>
    <t>kringen:</t>
  </si>
  <si>
    <t>Aantal lichtpunten.:</t>
  </si>
  <si>
    <t>Geschat vermogen (W) :</t>
  </si>
  <si>
    <t>Belangr.uitw. Invl.:</t>
  </si>
  <si>
    <t>Eén enkele elektrische component is beschadigd.</t>
  </si>
  <si>
    <t>Eén enkel stopcontact is niet verbonden met de aarding</t>
  </si>
  <si>
    <t>Eén enkele leiding hangt los</t>
  </si>
  <si>
    <t>Meerdere leidingen hangen los</t>
  </si>
  <si>
    <t>Kabels onder de 2 meter zijn volledig mechanisch afgeschermd</t>
  </si>
  <si>
    <t>Kabels onder de 2 meter zijn niet volledig mechanisch afgeschermd</t>
  </si>
  <si>
    <t>Kabels zijn niet afgeschermd</t>
  </si>
  <si>
    <t>Equipotentieelverbindingen</t>
  </si>
  <si>
    <t>Er zijn geen verbindingen tussen metalen objecten</t>
  </si>
  <si>
    <t>Elek.kast</t>
  </si>
  <si>
    <t>Onbekend</t>
  </si>
  <si>
    <t>blokschemanv_1</t>
  </si>
  <si>
    <t>Niet geweten</t>
  </si>
  <si>
    <t>Niet gekend</t>
  </si>
  <si>
    <t>niet bekend</t>
  </si>
  <si>
    <t>niet geweten</t>
  </si>
  <si>
    <t>Niet getest</t>
  </si>
  <si>
    <t>In de kast bevinden zich dingen die er niet thuis horen (rommel, stof, …)</t>
  </si>
  <si>
    <t>Onbrandbaar materiaal</t>
  </si>
  <si>
    <t>Stof</t>
  </si>
  <si>
    <t>Leeg en stofvrij</t>
  </si>
  <si>
    <t>Brandbaar materiaal + stof</t>
  </si>
  <si>
    <t>Instructies aanwezig ?</t>
  </si>
  <si>
    <t>Van sommige leidingen is de leidingisolatie beschadigd</t>
  </si>
  <si>
    <t>Gevoed vanuit kast-nummers</t>
  </si>
  <si>
    <t>Stopcontacten voorzien van kinderbeveiliging</t>
  </si>
  <si>
    <t>Kinderveiligh</t>
  </si>
  <si>
    <t>Alle stopcontacten zijn voorzien van kinderveiligheid</t>
  </si>
  <si>
    <t>Eén enkel stopcontact is niet voorzien van kinderveiligheid</t>
  </si>
  <si>
    <t>Kinderbeveiliging</t>
  </si>
  <si>
    <t>Goed aangesloten</t>
  </si>
  <si>
    <t>Geen strakke verbinding</t>
  </si>
  <si>
    <t>Hangt los</t>
  </si>
  <si>
    <t>Beschermgeleider</t>
  </si>
  <si>
    <t>Enkele overbodige leidingen</t>
  </si>
  <si>
    <t>Enkele overbodige componenten</t>
  </si>
  <si>
    <t>Enkel reservecomponenten</t>
  </si>
  <si>
    <t>Overbodig</t>
  </si>
  <si>
    <t>Overbodige</t>
  </si>
  <si>
    <t>Thermische beveiliging voor motoren</t>
  </si>
  <si>
    <t>Thermiek OK</t>
  </si>
  <si>
    <t>Niet van toepassing</t>
  </si>
  <si>
    <t>Geen thermische beveiliging</t>
  </si>
  <si>
    <t>Thermiek</t>
  </si>
  <si>
    <t>Thermischebev</t>
  </si>
  <si>
    <t>Isolatiemateriaal is brandvertragend ?</t>
  </si>
  <si>
    <t>Brandvertragende isolatie</t>
  </si>
  <si>
    <t>Deels brandvertragende isolatiemateriaal</t>
  </si>
  <si>
    <t>Geen brandvertragend materiaal</t>
  </si>
  <si>
    <t>Brandvertragend</t>
  </si>
  <si>
    <t xml:space="preserve">Brandvertr </t>
  </si>
  <si>
    <t>Conforme aarding (geel/groen, juiste sectie,…)</t>
  </si>
  <si>
    <t>Warmteuitstraling wordt gehinderd</t>
  </si>
  <si>
    <t>Vrije circulatie mogelijk</t>
  </si>
  <si>
    <t>Deels belemmerde circulatie</t>
  </si>
  <si>
    <t>Geen warmteafgifte mogelijk</t>
  </si>
  <si>
    <t>Product</t>
  </si>
  <si>
    <t>Producten</t>
  </si>
  <si>
    <t>Geen brandbare producten</t>
  </si>
  <si>
    <t>Brandbare producten in de omgeving</t>
  </si>
  <si>
    <t>Explosieve producten in de omgeving</t>
  </si>
  <si>
    <t>Delen die vonken kunnen geven in de kast zijn afgeschermd</t>
  </si>
  <si>
    <t>Volledig afgeschermd</t>
  </si>
  <si>
    <t>Deels afgeschermd</t>
  </si>
  <si>
    <t>Niet afgeschermd</t>
  </si>
  <si>
    <t>vonk</t>
  </si>
  <si>
    <t>vonken</t>
  </si>
  <si>
    <t>uitwkast</t>
  </si>
  <si>
    <t>Invloeden</t>
  </si>
  <si>
    <t>Zijn er BA4 aangesteld/opgeleid ? (art.88) lijst !</t>
  </si>
  <si>
    <t>Zijn er BA5 aangesteld/opgeleid ? (art.88) lijst !</t>
  </si>
  <si>
    <t>Overspanningbeveiliging voorzien</t>
  </si>
  <si>
    <t>Geen overspanningsbeveiliging voorzien</t>
  </si>
  <si>
    <t>overspan</t>
  </si>
  <si>
    <t>Overspanning</t>
  </si>
  <si>
    <t>Beveiliging tegen blikseminslag voorzien ?</t>
  </si>
  <si>
    <t>Bliksem</t>
  </si>
  <si>
    <t>Blikseminslag</t>
  </si>
  <si>
    <t>Geen bliksemafleider voorzien</t>
  </si>
  <si>
    <r>
      <t>Condensator ter verbetering van cos</t>
    </r>
    <r>
      <rPr>
        <sz val="11"/>
        <color theme="1"/>
        <rFont val="Calibri"/>
        <family val="2"/>
      </rPr>
      <t>Þ aanwezig ?</t>
    </r>
  </si>
  <si>
    <t>cos</t>
  </si>
  <si>
    <t>cosinus</t>
  </si>
  <si>
    <t>Kan een spanningsuitval een noodsituatie teweeg brengen ?</t>
  </si>
  <si>
    <t>spanning</t>
  </si>
  <si>
    <t>Geeft geen problemen</t>
  </si>
  <si>
    <t>spanninguitval</t>
  </si>
  <si>
    <t>Brandblusser in de buurt</t>
  </si>
  <si>
    <t>Brandblusser in nabije lokaal</t>
  </si>
  <si>
    <t>Geen brandblusser in de buurt</t>
  </si>
  <si>
    <t xml:space="preserve">Nullastbeveiliging van de arbeidsmiddelen </t>
  </si>
  <si>
    <t>Aanwezig en OK</t>
  </si>
  <si>
    <t>Automatische ontlading bij afschakeling</t>
  </si>
  <si>
    <t>Manueel te ontladen</t>
  </si>
  <si>
    <t>Nullast</t>
  </si>
  <si>
    <t>100 % van de arbeidsmiddelen in orde</t>
  </si>
  <si>
    <t>Er zijn geen vast aangesloten arbeidsmiddelen</t>
  </si>
  <si>
    <t>80 % van de arbeidsmiddelen in orde</t>
  </si>
  <si>
    <t>50 % van de arbeidsmiddelen in orde</t>
  </si>
  <si>
    <t>20 % van de arbeidsmiddelen in orde</t>
  </si>
  <si>
    <t>Geen enkel arbeidsmiddel heeft een nullastbeveiliging</t>
  </si>
  <si>
    <t>Nullastx</t>
  </si>
  <si>
    <t>Niet alle metalen lichtarmaturen zijn geaard</t>
  </si>
  <si>
    <t>Conformiteitsattest aanwezig</t>
  </si>
  <si>
    <t>3 of meer</t>
  </si>
  <si>
    <t>Aantal inbreuken op deze kast (zie keuringsverslag)</t>
  </si>
  <si>
    <t xml:space="preserve">Aantal opmerkingen ivm deze kast </t>
  </si>
  <si>
    <t>Geen opmerkingen</t>
  </si>
  <si>
    <t>Aansluiting aardingsgeleider</t>
  </si>
  <si>
    <t>Overbodige elektrische componenten/leidingen in de kast?</t>
  </si>
  <si>
    <t>Aardingsgeleider stevig vastzetten</t>
  </si>
  <si>
    <t>Overbodige componenten, leidingen wegnemen.</t>
  </si>
  <si>
    <t>Unieke kastnummer volgens de stroomboom duidelijk op de kast vermelden.</t>
  </si>
  <si>
    <t>Symbool elektriciteit + voltage + picto niet voor onbevoegden aanbrengen</t>
  </si>
  <si>
    <t>Thermografisch beeld nemen van de kast</t>
  </si>
  <si>
    <t>Zorgen voor voldoende circulatie rond de component</t>
  </si>
  <si>
    <t>Thermische beveiliging vervangen</t>
  </si>
  <si>
    <t>Slot voorzien op de kast + procedure voor toegankelijkheid van de kast (BA4/5)</t>
  </si>
  <si>
    <t>Kast opruimen</t>
  </si>
  <si>
    <t>Juiste aardbeveiliging plaatsen, periodieke controle organiseren</t>
  </si>
  <si>
    <t>Toegang/bereikbaarheid tot de kast vrijmaken</t>
  </si>
  <si>
    <t>Juiste aardingssectie aanbrengen, aarding verbinden met de kastdeur indien van metaal</t>
  </si>
  <si>
    <t>De noodzakelijke instructies voorzien</t>
  </si>
  <si>
    <t>Componenten die vonken kunnen veroorzaken afschermen</t>
  </si>
  <si>
    <t>Een CO2- of waterschuimblusser aanbrengen in de buurt van de kast aanbrengen</t>
  </si>
  <si>
    <t>Beschadigde  elektrische leidingen</t>
  </si>
  <si>
    <t>Loshangende elektrische leidingen</t>
  </si>
  <si>
    <t>Aanwezigheid tafelcontactdozen</t>
  </si>
  <si>
    <t>Er worden meerdere tafelcontactdozen gebruikt.</t>
  </si>
  <si>
    <t>Niet alle metalen genaakbare delen staan op hetzelfde equipotentieel</t>
  </si>
  <si>
    <t>Alle metalen genaakbaar delen staan op het zelfde equipotentieel</t>
  </si>
  <si>
    <t>Gevolg geven aan de opmerkingen: Stappenplan opstellen</t>
  </si>
  <si>
    <t>Juiste eendraadschema in de kast aanbrengen</t>
  </si>
  <si>
    <t>Brandvertragend materiaal voorzien, eventueel de kast vervangen</t>
  </si>
  <si>
    <t>Correcte kastnummer in overeenstemming met het blokschema aanbrengen op de elektr.kast.</t>
  </si>
  <si>
    <t xml:space="preserve">Kastnummer aanpassen  in overeenstemming met het blokschema </t>
  </si>
  <si>
    <t>Een kastnummer toekennen aan de kast, opnemen in het blokschema en aanduiden op de kast.</t>
  </si>
  <si>
    <t>Eendraadschema verduidelijken/vervolledigen</t>
  </si>
  <si>
    <t>Een kopie van het eendraadschema aanbrengen in de kast</t>
  </si>
  <si>
    <t>Eendraad schema (laten) opmaken en een kopie in de kast aanbrengen</t>
  </si>
  <si>
    <t>Oorzaak van de verhoogde temperatuur opzoeken en verhelpen. (vb. slechte warmteafvoer componenten)</t>
  </si>
  <si>
    <t>Oorzaak van de hotspot uitzoeken en herstellen. (vb. verbindeingen controleren en vastdraaien)</t>
  </si>
  <si>
    <t>Thermobeeld (laten) maken van de elektrische kast.</t>
  </si>
  <si>
    <t>Oorzaak van de slechte warmteafvoer opsporen en verwijderen.</t>
  </si>
  <si>
    <t>Thermische beveiliging ter bescherming van overbelasting van een motor voorzien en juist instellen.</t>
  </si>
  <si>
    <t>Slot voorzien op de kast, procedure voor toegang en sluiten uitwerken/implementeren</t>
  </si>
  <si>
    <t>Slot vervangen op de kast, procedure voor toegang en sluiten uitwerken/implementeren</t>
  </si>
  <si>
    <t>Mogelijkheid om de kast te sluiten voorzien, procedure voor toegang en sluiten uitwerken/imlplementeren</t>
  </si>
  <si>
    <t>Materiaal verwijderen uit de kast</t>
  </si>
  <si>
    <t>Materiaal en stof verwijderen uit de kast, reden van stofophoping achterhalen en constructief aanpakken</t>
  </si>
  <si>
    <t>Stof verwijderen en de reden van de stofophoping achterhalen en constructief aanpakken.</t>
  </si>
  <si>
    <t xml:space="preserve">Juiste aardlekbeveiliging in plaatsen </t>
  </si>
  <si>
    <t>Aardlekbeveiliging vervangen, door een exemplaar met dezelfde karakteristieken</t>
  </si>
  <si>
    <t>Aardlekbeveiliging vervangen, door een exemplaar met de juiste karakteristieken</t>
  </si>
  <si>
    <t>Verlichting + noodverlichting plaatsen nabij de elektrische kast.</t>
  </si>
  <si>
    <t>Okstakels en materialen die de toegang tot de kast verhinderen, verwijderen en verlichting+noodverlichting bij de elektrische kast plaatsen.</t>
  </si>
  <si>
    <t>Okstakels en materialen die de toegang tot de kast verhinderen, verwijderen.</t>
  </si>
  <si>
    <t>Metalen deur verbinden met de aarding in de elektrische kast</t>
  </si>
  <si>
    <t>Aarding vervangen door de juiste sectie.</t>
  </si>
  <si>
    <t>Aarding vervangen door de juiste sectie en (indien) een metalen deur, deze verbinden met de aarding</t>
  </si>
  <si>
    <t>Aarding aansluiten met de juiste sectie.</t>
  </si>
  <si>
    <t>BA4/BA5</t>
  </si>
  <si>
    <t>Procedure i.v.m. werken in de elektrische kast uitschrijven/implementeren.</t>
  </si>
  <si>
    <t>Explosieve producten verwijderen uit de omgeving van de elektrische kast.</t>
  </si>
  <si>
    <t>Brandbare producten verwijderen uit de omgeving van de elektrische kast</t>
  </si>
  <si>
    <t>Afscherming verbeteren</t>
  </si>
  <si>
    <t>Afscherming voorzien</t>
  </si>
  <si>
    <t>Vermelding naar dichtstbijzijnde brandblusser aanbrengen op de elektrische kast</t>
  </si>
  <si>
    <t>Geschikte brandblusser (C02 - of water/schuim) voorzien in de onmiddellijke omgeving van de elektr.kast</t>
  </si>
  <si>
    <t xml:space="preserve"> </t>
  </si>
  <si>
    <t>Beschermingsgeleider strak aansluiten</t>
  </si>
  <si>
    <t>Beschermingsgeleider goed vastzetten</t>
  </si>
  <si>
    <t>Overbodig materiaal verwijderen</t>
  </si>
  <si>
    <t>Overbodige/ niet gebruikte/aangesloten leidingen verwijderen uit de kast</t>
  </si>
  <si>
    <r>
      <t xml:space="preserve">Risico-analyse Elektrische installatie </t>
    </r>
    <r>
      <rPr>
        <b/>
        <sz val="20"/>
        <color theme="1"/>
        <rFont val="Calibri"/>
        <family val="2"/>
        <scheme val="minor"/>
      </rPr>
      <t>risicoreductie</t>
    </r>
  </si>
  <si>
    <t>De juistheid van de lijst met uitwendige invloeden controleren</t>
  </si>
  <si>
    <t>Lijst met uitwendige invloeden opmaken en ter goedkeuring voorleggen aan de EDTC</t>
  </si>
  <si>
    <t>Componenten die niet voldoen aan de uitwendige invloeden van het lokaal, vervangen</t>
  </si>
  <si>
    <t>De installatie/componeneten in overeenstemming brengen met de van kracht zijnde uitwendige invloeden.</t>
  </si>
  <si>
    <t>Beschadigde elektrische component vervangen</t>
  </si>
  <si>
    <t>Beschadigde elektrische componenten vervangen</t>
  </si>
  <si>
    <t>Verbodsmarkering voor geaarde toestellen (klasse I) aanbrengen.</t>
  </si>
  <si>
    <t>Aardverbinding in/aan stopcontact herstellen</t>
  </si>
  <si>
    <t>Afdekplaatje(s) op stopcontact(en) plaatsen</t>
  </si>
  <si>
    <t xml:space="preserve">Stopcontact(en) verwijderen </t>
  </si>
  <si>
    <t>Geen enkel stopcontact is voorzien van een kinderbeveiliging</t>
  </si>
  <si>
    <t>Stopcontact vervangen door een stopcontact met kinderbeveiliging</t>
  </si>
  <si>
    <t>Stopcontacten vervangen door een stopcontact met kinderbeveiliging</t>
  </si>
  <si>
    <t>Niet geaarde metalen armaturen verbinden met de aarding</t>
  </si>
  <si>
    <t>Alle metalen lichtarmaturen verbinden met de aarding</t>
  </si>
  <si>
    <t>Leidingen spanningsloos zetten - vervangen</t>
  </si>
  <si>
    <t>Leiding(en) terug vastzetten</t>
  </si>
  <si>
    <t>Ledingen in buizen in opbouw plaatsen</t>
  </si>
  <si>
    <t>Beschadigd pleisterwerk herstellen</t>
  </si>
  <si>
    <t>Beschadigde kunststof/ metalen buis herstellen/vervangen</t>
  </si>
  <si>
    <t>Beschadigde kabelgoot herstellen/vervangen</t>
  </si>
  <si>
    <t>Overbodige, niet in dienst zijnde leidingen verwijderen.</t>
  </si>
  <si>
    <t>Het gebruik van tafelcontactdozen tot occasioneel gebruik beperken (instructie)</t>
  </si>
  <si>
    <t>De permanent gebruikte tafelcontactdozen vervangen door een vaste uitbreiding van de installatie.</t>
  </si>
  <si>
    <t>Metalen genaakbare delen met het aardequipotentieel verbinden.</t>
  </si>
  <si>
    <t>Niet conforme arbeidsmiddelen voorzien van een nullastbeveiliging.</t>
  </si>
  <si>
    <t>Referentienummer</t>
  </si>
  <si>
    <t>Refrentienummer</t>
  </si>
  <si>
    <t>De aangestelde BA4's een geschikte opleiding laten volgen.</t>
  </si>
  <si>
    <t>Voldoende BA4's opleiden en aanstellen</t>
  </si>
  <si>
    <t>Bijkomende BA4's opleiden en aanstellen</t>
  </si>
  <si>
    <t>De aangestelde BA5's een geschikte opleiding laten volgen.</t>
  </si>
  <si>
    <t>Bijkomende BA5's opleiden en aanstellen</t>
  </si>
  <si>
    <t>Voldoende BA5's opleiden en aanstellen</t>
  </si>
  <si>
    <t>De installatieverantwoordelijke dient goede contacten te onderhouden met een elektrische installateur</t>
  </si>
  <si>
    <t>Er moet een installatieverantwoordelijke worden aangesteld.</t>
  </si>
  <si>
    <t>Mogelijkheid om de kasten af te sluiten voorzien op alle kasten + sluitingsprocedure uitwerken/implementeren.</t>
  </si>
  <si>
    <t>Keuring laten uitvoeren op niet gekeurde installatiedelen</t>
  </si>
  <si>
    <t>Keuring laten uitvoeren op installatiedelen (gebouwen)</t>
  </si>
  <si>
    <t>Kastkeuring laten uitvoeren op de niet eerder gekeurde kasten. (periodiek om de 5 jaar)</t>
  </si>
  <si>
    <t>Keuring laten uitvoeren op alle elektrische kasten. (5 jaarlijks)</t>
  </si>
  <si>
    <t>Procedure + register opstellen/implementeren zodat alle differentieels 3 maandelijks worden getest.</t>
  </si>
  <si>
    <t>Bijkomende aardingen voorzien</t>
  </si>
  <si>
    <t>Bijkomende differentieels voorzien</t>
  </si>
  <si>
    <t>Aardingsweerstand laten meten en eventueel bijkomende maatregelen nemen om de aardingsweerstand te verkleinen.</t>
  </si>
  <si>
    <t>Aarding voorzien in het installatiedeel, waarvoor dit nog niet is voorzien.</t>
  </si>
  <si>
    <t>Aarding aanbrengen in de installatie.</t>
  </si>
  <si>
    <t>Lijst met uitwendige invloeden wordt in overleg met de installatieverantwoordelijke en met goedkeuring van de EDTC opgesteld voor de volledige installatie.</t>
  </si>
  <si>
    <t>Lijst met uitwendige invloeden wordt in overleg met de installatieverantwoordelijke en met goedkeuring van de EDTC opgesteld .</t>
  </si>
  <si>
    <t>De opgestelde procedure wordt gecontroleerd op strikte toepassing</t>
  </si>
  <si>
    <t>De wg  onderneemt stappen om een overspanningsbeveiliging in de installatie te laten plaatsen</t>
  </si>
  <si>
    <t>De wg  onderneemt stappen om een bliksembeveiliging in de installatie te laten plaatsen</t>
  </si>
  <si>
    <t>Automatische ontlading laten installeren, procedure voor afschakeling uitschrijven/implementeren.</t>
  </si>
  <si>
    <t>Noodagregaat voorzien</t>
  </si>
  <si>
    <r>
      <t>Andere opmerking</t>
    </r>
    <r>
      <rPr>
        <i/>
        <sz val="10"/>
        <color theme="1"/>
        <rFont val="Calibri"/>
        <family val="2"/>
        <scheme val="minor"/>
      </rPr>
      <t>(zelf omschrijven en waarde ingeven)</t>
    </r>
  </si>
  <si>
    <t>GEB.</t>
  </si>
  <si>
    <t>blokschemared</t>
  </si>
  <si>
    <t>Eendraadschemared</t>
  </si>
  <si>
    <t>BA4red</t>
  </si>
  <si>
    <t>BA5red</t>
  </si>
  <si>
    <t>Installatieverantwred</t>
  </si>
  <si>
    <t>Kastenafgeslred</t>
  </si>
  <si>
    <t>Keuringred</t>
  </si>
  <si>
    <t>kastkeuringred</t>
  </si>
  <si>
    <t>conformiteitred</t>
  </si>
  <si>
    <t>Differentieelred</t>
  </si>
  <si>
    <t>Aardingaanwred</t>
  </si>
  <si>
    <t>Omgevingsinvlred</t>
  </si>
  <si>
    <t>Procedurered</t>
  </si>
  <si>
    <t>overspanred</t>
  </si>
  <si>
    <t>Bliksemred</t>
  </si>
  <si>
    <t>cosred</t>
  </si>
  <si>
    <t>spanningred</t>
  </si>
  <si>
    <t>.</t>
  </si>
  <si>
    <r>
      <t xml:space="preserve">Risico-analyse Elektrische installatie </t>
    </r>
    <r>
      <rPr>
        <b/>
        <sz val="18"/>
        <color theme="1"/>
        <rFont val="Calibri"/>
        <family val="2"/>
        <scheme val="minor"/>
      </rPr>
      <t>(risicoreductie)</t>
    </r>
  </si>
  <si>
    <t>RA nummer :</t>
  </si>
  <si>
    <t>1 Inbreuk onmiddellijk oplossen</t>
  </si>
  <si>
    <t>2 Inbreuken oplossen (stappenplan = korte termijn)</t>
  </si>
  <si>
    <t>Meerdere inbreuken oplossen (stappenplan = korte termijn)</t>
  </si>
  <si>
    <t>1 opmerking wegwerken</t>
  </si>
  <si>
    <t>Beide opmerkingen wegwerken (stappenplan)</t>
  </si>
  <si>
    <t>3 opmerkingen wegwerken (stappenplan)</t>
  </si>
  <si>
    <t>4 opmerkingen wegwerken (stappenplan)</t>
  </si>
  <si>
    <t>Alle opmerkingen wegwerken (stappenplan)</t>
  </si>
  <si>
    <t>Brandvertragendred</t>
  </si>
  <si>
    <t>Kastbrred</t>
  </si>
  <si>
    <t>Pictored</t>
  </si>
  <si>
    <t>thermored</t>
  </si>
  <si>
    <t>Warmtered</t>
  </si>
  <si>
    <t>Thermiekred</t>
  </si>
  <si>
    <t>slotred</t>
  </si>
  <si>
    <t>rommelred</t>
  </si>
  <si>
    <t>Aardlekred</t>
  </si>
  <si>
    <t>Zichtbaarred</t>
  </si>
  <si>
    <t>Aardverbred</t>
  </si>
  <si>
    <t>instructred</t>
  </si>
  <si>
    <t>Productenred</t>
  </si>
  <si>
    <t>vonkred</t>
  </si>
  <si>
    <t>uitwkastred</t>
  </si>
  <si>
    <t>Overbodigred</t>
  </si>
  <si>
    <t>uitwinvlred</t>
  </si>
  <si>
    <t>componentred</t>
  </si>
  <si>
    <t>Beschcompred</t>
  </si>
  <si>
    <t>Aardkast1red</t>
  </si>
  <si>
    <t>Aardverbinding in/aan stopcontacten voorzien</t>
  </si>
  <si>
    <t>Kinderveilighred</t>
  </si>
  <si>
    <t>Aardlichtred</t>
  </si>
  <si>
    <t>genaakbred</t>
  </si>
  <si>
    <t xml:space="preserve">Leidingisolatie herstellen </t>
  </si>
  <si>
    <t>loshangred</t>
  </si>
  <si>
    <t>verdeeldred</t>
  </si>
  <si>
    <t>equipotred</t>
  </si>
  <si>
    <t>nullastred</t>
  </si>
  <si>
    <r>
      <t xml:space="preserve">Risico-analyse Elektrische installatie </t>
    </r>
    <r>
      <rPr>
        <b/>
        <sz val="20"/>
        <color theme="1"/>
        <rFont val="Calibri"/>
        <family val="2"/>
        <scheme val="minor"/>
      </rPr>
      <t>Reductie</t>
    </r>
  </si>
  <si>
    <t>Werking aardlekbeveiliging ?</t>
  </si>
  <si>
    <t>De installatie en bijgeplaatste elektriciteitskasten hebben een conformiteitskeuring of eerste keuring ?</t>
  </si>
  <si>
    <t>Van de installatie en alle kasten beschikbaar</t>
  </si>
  <si>
    <t>50% vd installatie heeft een conformiteit</t>
  </si>
  <si>
    <t>Er is geen conformiteit van de installatie, noch van de bijgeplaatste kasten</t>
  </si>
  <si>
    <t>Conformiteitskeuring laten uitvoeren op de installatie/kasten waarvan deze ontbreekt en opnemen in het elektrsich dossier vd installatie</t>
  </si>
  <si>
    <t>Conformiteitskeuring laten uitvoeren op alle elektrische kasten/installatie + opnemen in het elktr. dossier.</t>
  </si>
  <si>
    <t>Conformiteitskeuring laten uitvoeren op de uitbreiding van de installatie.</t>
  </si>
  <si>
    <t>Alle differentieels getest</t>
  </si>
  <si>
    <t>50% vd differentieels worden getest</t>
  </si>
  <si>
    <t>20% vd differentieels worden getest</t>
  </si>
  <si>
    <t>Aardingsweerstand</t>
  </si>
  <si>
    <t>Zijn er algemene opmerkingen in het keuringsverslag i.v.m. de installatie.</t>
  </si>
  <si>
    <t>Geen alg.inbreuken i.v.m. de installatie</t>
  </si>
  <si>
    <t>1 alge.inbreuk op de installatie</t>
  </si>
  <si>
    <t>2 alg. inbreuken op de installatie</t>
  </si>
  <si>
    <t>3 alg. inbreuken op de installatie</t>
  </si>
  <si>
    <t>Meer dan 3 alg. inbreuken op de installatie</t>
  </si>
  <si>
    <t>Algemene inbreuk structureel wegwerken</t>
  </si>
  <si>
    <t>Alle algemene inbreuken structureel wegwerken</t>
  </si>
  <si>
    <t>Inbrinstallred</t>
  </si>
  <si>
    <t>Geen alg.opmerkingen i.v.m. de installatie</t>
  </si>
  <si>
    <t>2 alg. opmerkingen op de installatie</t>
  </si>
  <si>
    <t>3 alg. opmerkingen op de installatie</t>
  </si>
  <si>
    <t>Meer dan 3 alg. opmerkingen op de installatie</t>
  </si>
  <si>
    <t>Opmerkinstallred</t>
  </si>
  <si>
    <t>Algemene opmerking wegwerken</t>
  </si>
  <si>
    <t>Alle algemene opmerkingen wegwerken</t>
  </si>
  <si>
    <t>Opmerkinstallx1</t>
  </si>
  <si>
    <t>Inbreukinst1</t>
  </si>
  <si>
    <t>Scheiding van netsystemen</t>
  </si>
  <si>
    <t>Netsyst</t>
  </si>
  <si>
    <t>Er is slecht één netsysteem, maar niet duidelijk welk.</t>
  </si>
  <si>
    <t>Er zijn meerdere netsystemen, maar zijn duidelijk gescheiden</t>
  </si>
  <si>
    <t>Er zijn meerdere netsystemen, maar niet duidelijk gescheiden</t>
  </si>
  <si>
    <t>Er zijn meerdere netsystemen, er is geen duidelijkheid welke.</t>
  </si>
  <si>
    <t>Andere problemen met het netsysteem</t>
  </si>
  <si>
    <t>Geen idee !</t>
  </si>
  <si>
    <t>Er is slecht één netsysteem en met zekerheid gekend</t>
  </si>
  <si>
    <t>Netsystx</t>
  </si>
  <si>
    <t>Zekerheid over het toegepaste netsysteem bekomen.</t>
  </si>
  <si>
    <t>Verschillende netsystemen duidelijk markeren !</t>
  </si>
  <si>
    <t>Verschillende netsystemen duidelijk scheiden</t>
  </si>
  <si>
    <t>Grondige analyse uitvoeren op de netsystemen, scheiden en markeren</t>
  </si>
  <si>
    <t>Netsystred</t>
  </si>
  <si>
    <t>Kortsl</t>
  </si>
  <si>
    <t>Componenten voldoen aan de max. kortsluitstroom</t>
  </si>
  <si>
    <t>Kortsluitstroom werd niet gemeten</t>
  </si>
  <si>
    <t>Component(en) zijn niet bestand tegen de max.kortsluitstroom</t>
  </si>
  <si>
    <t>Geen idee</t>
  </si>
  <si>
    <t>Kortsluitstroom (laten) meten en indien de componenten niet bestand zijn tegen de max. kortsluitstroom, deze vervangen.</t>
  </si>
  <si>
    <t>Component(en) vervangen door component(en) met de juiste max. toelaatbare waarde.</t>
  </si>
  <si>
    <t>Kortslmetred</t>
  </si>
  <si>
    <t>Kortslx</t>
  </si>
  <si>
    <t>Kortsluitstroommeting ?</t>
  </si>
  <si>
    <t>Keuring laten uitvoeren op de volledige installatie/kasten</t>
  </si>
  <si>
    <t>Zijn er algemene inbreuken in het keuringsverslag op de installatie ?</t>
  </si>
  <si>
    <t xml:space="preserve">Overspanningsbeveiliging voorzien ? </t>
  </si>
  <si>
    <t>Aardingswaarde  gemeten en in orde?</t>
  </si>
  <si>
    <t>De differentieelbeveiliging wordt periodiek getest  en werkt?</t>
  </si>
  <si>
    <r>
      <t>Is er een geschikte brandblusser (CO</t>
    </r>
    <r>
      <rPr>
        <vertAlign val="subscript"/>
        <sz val="11"/>
        <color theme="1"/>
        <rFont val="Calibri"/>
        <family val="2"/>
        <scheme val="minor"/>
      </rPr>
      <t>2</t>
    </r>
    <r>
      <rPr>
        <sz val="11"/>
        <color theme="1"/>
        <rFont val="Calibri"/>
        <family val="2"/>
        <scheme val="minor"/>
      </rPr>
      <t xml:space="preserve"> of schuim) in de buurt van de kast ?</t>
    </r>
  </si>
  <si>
    <t xml:space="preserve">Risico gereduceerd tot : </t>
  </si>
  <si>
    <t>RISICO GEREDUCEERD TOT :</t>
  </si>
  <si>
    <t>BA4/BA5 ; vitale 8; EHBO ; procedure</t>
  </si>
  <si>
    <t xml:space="preserve">BA4/BA5 ; vitale 8; EHBO </t>
  </si>
  <si>
    <t>BA4/BA5 ; vitale 8</t>
  </si>
  <si>
    <t>NVT</t>
  </si>
  <si>
    <t>warmteafvoert</t>
  </si>
  <si>
    <t>Niets overbodig, hooguit wachtautomaten</t>
  </si>
  <si>
    <t xml:space="preserve">Brandvertragend materiaal voorzien </t>
  </si>
  <si>
    <t>Brandvrije kast voorzien</t>
  </si>
  <si>
    <t>De wg dient een stappenplan op te zetten om ism installatieverantwoordelijke en/of elektricien het blokschema van de installatie  te vervolledigen.</t>
  </si>
  <si>
    <t>De wg dient een stappenplan op te zetten om ism installatieverantwoordelijke en/of elektricien de eendraadschema's van de installatiedelen  te vervolledigen.</t>
  </si>
  <si>
    <t>De wg dient een stappenplan op te zetten om ism installatieverantwoordelijke en/of elektricien de eendraadschema's van de installatiedelen  op te maken.</t>
  </si>
  <si>
    <t>Er zijn voldoende BA4 zonder of onvoldoende opleiding</t>
  </si>
  <si>
    <t>Er zijn voldoende BA5 zonder of onvoldoende opleiding</t>
  </si>
  <si>
    <t>wg onderneemt stappen om na te gaan of er bliksembeveiliging moet komen – RA laten uitvoeren</t>
  </si>
  <si>
    <t>Aardingredt</t>
  </si>
  <si>
    <t>Eendraadschema updaten</t>
  </si>
  <si>
    <t>Eendraad1aanwt</t>
  </si>
  <si>
    <t>Eendraadsschema onjuist of onvolledig</t>
  </si>
  <si>
    <t>testen</t>
  </si>
  <si>
    <t>spanningsloos zetten – leidingisolatie herstellen</t>
  </si>
  <si>
    <t>Er zijn voldoende BA4+ opleiding + attest met bevoegdheden</t>
  </si>
  <si>
    <t>Attest opmaken met vermelding van de bevoegdheden</t>
  </si>
  <si>
    <t>Er zijn voldoende BA5+ opleiding  + attest met vermelding van bevoegdheden</t>
  </si>
  <si>
    <t>De keuringen (5 jaarlijks) op de installatiedelen zijn gebeurd ?</t>
  </si>
  <si>
    <t>Staat het kastnummer op de kast en komt dit overeen met het blokschema ?</t>
  </si>
  <si>
    <t>Pictogram ELEKTR + voltage/ netsysteem staat vermeld op de kast</t>
  </si>
  <si>
    <t>Pictogram staat vermeld op de kast, geen voltage/netsysteem (of onduidelijk)</t>
  </si>
  <si>
    <t>Pictogram, noch voltage/netsysteem staat vermeld op de kast. (of onduidelijk)</t>
  </si>
  <si>
    <t>Voltage/netsysteem aanbrengen op de elektr.kast</t>
  </si>
  <si>
    <t>Pictogram "gevaar elektriciteit" en voltage/netsysteem aanduiding aanbrengen op de elektr.kast.</t>
  </si>
  <si>
    <t>Deur herstellen/vervangen of kast vervangen en voorzien van picto "gevaar elektriciteit" + voltage/netsysteem aanduiding</t>
  </si>
  <si>
    <t>Netsysteem aanbrengen op de kastdeur</t>
  </si>
  <si>
    <t>Symbool elektriciteit + voltage/netsysteem + picto niet voor onbevoegden op de kastdeur</t>
  </si>
  <si>
    <t>Beschermgeltt</t>
  </si>
  <si>
    <t>Beschmgeltt</t>
  </si>
  <si>
    <t>Er bevinden zich brandbare/explosieve producten in de rechtreekse omgeving van de kast</t>
  </si>
  <si>
    <t>(Licht) Ontvlambare producten in de omgeving</t>
  </si>
  <si>
    <t>(licht) Ontvlambare producten verwijderen uit de omgeving van de elektrische kast</t>
  </si>
  <si>
    <t xml:space="preserve">Mogelijke explosieve stofmengeling aanwezig in de buurt van de kast </t>
  </si>
  <si>
    <t>Explosieveiligheidsplan opstellen (raadplegen), Zoneringsplan respecteren, stofdichte uitvoering van de kast.</t>
  </si>
  <si>
    <t>Stopcontacten moeten niet kinderveilig worden uitgevoerd</t>
  </si>
  <si>
    <t>Stofex</t>
  </si>
  <si>
    <t>Er is een explosieveiligheidsdocument en zoneringplan</t>
  </si>
  <si>
    <t>Er is een explosieveiligheidsdocument en zoneringplan, maar wordt niet gevolgd</t>
  </si>
  <si>
    <t>Er is geen explosieveiligheidsdocument noch een zoneringsplan</t>
  </si>
  <si>
    <t xml:space="preserve">Er is geen explosieveiligheidsdocument  </t>
  </si>
  <si>
    <t>Er is geen zoneringsplan</t>
  </si>
  <si>
    <t>Maatregelen nemen om de zonering te handhaven</t>
  </si>
  <si>
    <t>Explosieveiligheidsdocument met zonering opstellen en implementeren</t>
  </si>
  <si>
    <t>Explosieveiligheidsdocument opstellen</t>
  </si>
  <si>
    <t>Zoneringsplan opstellen en de nodige maatregelen doorvoeren.</t>
  </si>
  <si>
    <t>Componenten/afstandsregels/ uitvoeringen zijn niet gevolgd vlgs het zoneringsplan</t>
  </si>
  <si>
    <t>Componten, afstandsregels en uitvoeringen volgens het explosiueveiligheids- en zoneringsplan uitvoeren.</t>
  </si>
  <si>
    <t>stofext</t>
  </si>
  <si>
    <t>stofexoplx</t>
  </si>
  <si>
    <t>Is er kans op een explosieve gas/stofatmosfeer</t>
  </si>
  <si>
    <t xml:space="preserve">Er bevinden zich elektrisch genaakbare batterijen,transfo, accumulatoren, condensatoren </t>
  </si>
  <si>
    <t>lokgenaakb</t>
  </si>
  <si>
    <t>Dergelijke componenten zijn allemaal afgeschermd</t>
  </si>
  <si>
    <t>Er zijn elektrisch genaakbare componenten, maar niet bereikbaar voor de gebruiker</t>
  </si>
  <si>
    <t>Er zijn elektrisch genaakbare componenten, maar nauwelijks bereikbaar voor de gebruiker</t>
  </si>
  <si>
    <t>Er zijn elektrisch genaakbare componenten, bereikbaar voor de gebruiker</t>
  </si>
  <si>
    <t>Signalisatie voorzien - verboden voor onbevoegden</t>
  </si>
  <si>
    <t>Afschermingen zijn te voorzien</t>
  </si>
  <si>
    <t>lokgenaakbx</t>
  </si>
  <si>
    <t>lokgenaakboplx</t>
  </si>
  <si>
    <t>Werkverantw</t>
  </si>
  <si>
    <t>werkverantwx</t>
  </si>
  <si>
    <t>werkverantwoplx</t>
  </si>
  <si>
    <t>Er moet een werkverantwoordelijke met kennis van elektriciteit en de installatie  worden aangesteld.</t>
  </si>
  <si>
    <t>Werkzaamheden aan de elektrische installatie moeten worden uitgevoerd door een buitenfirma-elektriciteit, met toestemming van de installatieverantwoordelijke</t>
  </si>
  <si>
    <t>Is er een werkverantwoordelijke ?</t>
  </si>
  <si>
    <t>Systeem voor de identificatie van de elektrische borden</t>
  </si>
  <si>
    <t>Bij werken aan de installatie wordt steeds het juiste gereedschap gebruikt? (aangepast aan juiste functie en voldoende isolatie)</t>
  </si>
  <si>
    <t>Bij werken onder spanning of in de nabijheid van delen onder spaning worden steeds de nodige PBM's gebruikt? (isolerende handschoenen, gelaatsscherm…)</t>
  </si>
  <si>
    <t>De organisatie beschikt over en gebruikt geschikte procedures voor het afschakelen en ontladen van de opgehoopte restenergie?</t>
  </si>
  <si>
    <t>De organisatie beschikt over en gebruikt geschikte procedures voor het afschakelen en vergrendelen van de installatie? (lock-out - tag-out)</t>
  </si>
  <si>
    <t xml:space="preserve">De organisatie beschikt over en gebruikt geschikte procedures voor het vrijgeven en het onder spanning brengen van de installatie? </t>
  </si>
  <si>
    <t>Bij werkzaamheden wordt er steeds een overleg gehouden tussen werkverantwoordelijke  en installatieverantwoordelijke?</t>
  </si>
  <si>
    <t>De organisatie maakt steeds voorafgaandelijk een risicoanalyse bij werken aan de elektrische installatie?</t>
  </si>
  <si>
    <t>Bij het werken buiten spanning wordt steeds de procedure vitale 8 gehanteerd?</t>
  </si>
  <si>
    <t>Er wordt voldoende signalisatie gebruikt tijdens de werken aan de installatie?</t>
  </si>
  <si>
    <t>Bij werken in de nabijheid van kabels wordt de installatieverantwoordelijke steeds gecontacteerd?</t>
  </si>
  <si>
    <t>doc</t>
  </si>
  <si>
    <t>Van de installatie is het voorlaatste en het laatste keuringsverslag beschikbaar</t>
  </si>
  <si>
    <t>label</t>
  </si>
  <si>
    <t>labelx</t>
  </si>
  <si>
    <t>labeloplx</t>
  </si>
  <si>
    <t>De componenten zijn deels gelabeld en komen overeen met het eendraadschema</t>
  </si>
  <si>
    <t>De componenten zijn deels gelabeld en komen NIET overeen met het eendraadschema</t>
  </si>
  <si>
    <t>De componenten zijn niet gelabeld.</t>
  </si>
  <si>
    <t>Er is geen ééndraadschema van de kast.</t>
  </si>
  <si>
    <t>niet gekend</t>
  </si>
  <si>
    <t>De niet gelabelde componenten markeren volgens het eendraadschema</t>
  </si>
  <si>
    <t>Labeling aanpassen volgens het eendraadschema</t>
  </si>
  <si>
    <t>Componenten labelen volgens het eendraadschema</t>
  </si>
  <si>
    <t>Juist eendraadschema opmaken van de elektrische kast.</t>
  </si>
  <si>
    <t>Bij het verwijderen van de beschermplaat wordt het elektrisch bord steeds spanningsloos gezet?</t>
  </si>
  <si>
    <t>Bij afkoppelingen, of aanpassingen van de secties van de geleiders worden de waardes van de smeltveiligheden en/of automaten steeds herbekeken?</t>
  </si>
  <si>
    <t>Bij werkzaamheden aan het elektrisch bord wordt er steeds een overleg gehouden tussen werkverantwoordelijk  en installatieverantwoordeijke?</t>
  </si>
  <si>
    <t>Werken aan het elektrisch bord worden niet gestart alvorens goedkeuring van de installatieverantwoordelijke?</t>
  </si>
  <si>
    <t>Er wordt voldoende signalisatie gebruikt tijdens de werken aan het elektrische bord?</t>
  </si>
  <si>
    <t>Bij werken door derden wordt de nodige informatie uitgewisseld mbt de risico's eigen aan het elektrisch bord, en de rsisico's eigen aan de werkzaamheden?</t>
  </si>
  <si>
    <t>proc</t>
  </si>
  <si>
    <t>proc/doc</t>
  </si>
  <si>
    <t>TN-S</t>
  </si>
  <si>
    <t>Kleurencode geel/groen niet gerespecteerd</t>
  </si>
  <si>
    <t>Beschermingsgeleider duidelijk markeren/ indien haalbaar vervangen.</t>
  </si>
  <si>
    <t>Controleren van beschermgeleider</t>
  </si>
  <si>
    <t>Er wordt voorafgaandelijk aan de werken aan het elektrisch bord steeds een risicobeoordeling uitgevoerd?</t>
  </si>
  <si>
    <t>Er is een jaarlijkse controle van de schroefverbindingen in het elektrisch bord met registratie</t>
  </si>
  <si>
    <t>Situatieschema correct uitgetekend en beschikbaar</t>
  </si>
  <si>
    <t>situatieschema</t>
  </si>
  <si>
    <t>Correct en beschikbaar</t>
  </si>
  <si>
    <t>Niet beschikbaar</t>
  </si>
  <si>
    <t>Beschikbaar maar niet correct/up-to-date</t>
  </si>
  <si>
    <t>Situatieplan aanpassen/up-daten</t>
  </si>
  <si>
    <t>Situatieplan opmaken</t>
  </si>
  <si>
    <t>situatieschemax</t>
  </si>
  <si>
    <t>Geen keuring van de kast</t>
  </si>
  <si>
    <t>Kast laten keuren door een EDTC en alle inbreuken wegwerken</t>
  </si>
  <si>
    <t>inbreukxx1</t>
  </si>
  <si>
    <t>inbreukxxopl1</t>
  </si>
  <si>
    <t>Kast laten keuren door EDTC en alle opmerkingen wegwerken</t>
  </si>
  <si>
    <t>Opmerkkastxx1</t>
  </si>
  <si>
    <t>Opmerkkastoplx1</t>
  </si>
  <si>
    <t>Alle elektriciteitskasten (5 jaarlijks)werden gekeurd ?</t>
  </si>
  <si>
    <t>Zijn de componenten in de kast gelabeld?</t>
  </si>
  <si>
    <t>1 alg. opmerking op de installatie</t>
  </si>
  <si>
    <t>Alles overzetten naar één netsysteem, niet langer gebruikte netsysteem opheffen</t>
  </si>
  <si>
    <t xml:space="preserve">De wg dient een stappenplan op te zetten om ism installatieverantwoordelijke en/of elektricien het blokschema van de installatie op te maken </t>
  </si>
  <si>
    <t>Er is een conformiteit van de oorspronkelijke installatie, niet van de uitbreidingen</t>
  </si>
  <si>
    <t>20% vd installatie heeft een conformiteit</t>
  </si>
  <si>
    <t>Conformiteitskeuring op aanpassing van de installatie</t>
  </si>
  <si>
    <t>80% vd differentieels worden getest</t>
  </si>
  <si>
    <t>Aardingsweerstand moet aangepast worden tot onder of gelijk aan het wettelijk minimum</t>
  </si>
  <si>
    <t>Er worden  procedures voor werken aan de elektrische installatie uitgewerkt, geïmplementeerd en opgevolgd.</t>
  </si>
  <si>
    <t>Bliksemafleider voorzien</t>
  </si>
  <si>
    <t>De wg gaat na of er in de installatie een condensator te verbetering van de cos phi aanwezig is en zo ja of deze bij afschakeling automatisch ontlaadt</t>
  </si>
  <si>
    <t>Kleine gevolgen (comfort)</t>
  </si>
  <si>
    <t>Noodbatterijen, alarm, noodverlichting op kritische plaatsen voorzien voorzien</t>
  </si>
  <si>
    <t>Matige gevolgen(functie)</t>
  </si>
  <si>
    <t>Grote gevolgen(veiligheid)</t>
  </si>
  <si>
    <t>Alarmmelding bij spanningsuitval</t>
  </si>
  <si>
    <t>Noodaggregaat + alarmmelding bij spanningsuitval</t>
  </si>
  <si>
    <t>Elektrische kast</t>
  </si>
  <si>
    <t>Meer dan 4</t>
  </si>
  <si>
    <t>Thermobeeld geeft geen bijzonderheden</t>
  </si>
  <si>
    <t>Thermobeeld geeft een duidelijke hotspot</t>
  </si>
  <si>
    <t>Thermobeeld geeft een verwarmde zone aan</t>
  </si>
  <si>
    <t>Component in een afzonderlijke geventileerde kast aanbrengen.</t>
  </si>
  <si>
    <t>Werkprocedure " werken in de elektrische kast" uitschrijven/implementeren, telefoonnummer EHBO-hulppost vermelden op de elektrische kast,…</t>
  </si>
  <si>
    <t>Werkprocedure " werken in de elektrische kast" uitschrijven/implementeren, telefoonnummer EHBO-hulppost en "vitale 8"vermelden op/in de elektrische kast,…</t>
  </si>
  <si>
    <t>Werkprocedure " werken in de elektrische kast" uitschrijven/implementeren, Telefoonnummer EHBO-hulppost en "vitale 8"vermelden op/in de elektrische kast,…</t>
  </si>
  <si>
    <t>Er wordt één enkel tafelcontactdozen gebruikt.</t>
  </si>
  <si>
    <t>Er worden geen tafelcontactdoos gebuikt</t>
  </si>
  <si>
    <t>Inbrinstall1</t>
  </si>
  <si>
    <t>Opmerkinstall1</t>
  </si>
  <si>
    <t>Inbrinstallopl</t>
  </si>
  <si>
    <t>Opmerkinstallopl</t>
  </si>
  <si>
    <t>Netsystopl</t>
  </si>
  <si>
    <t>blokschemanv</t>
  </si>
  <si>
    <t>blokschemaopl</t>
  </si>
  <si>
    <t>Eendraadschemax</t>
  </si>
  <si>
    <t>eendraadx</t>
  </si>
  <si>
    <t>endraadschemaopl</t>
  </si>
  <si>
    <t>BA4x</t>
  </si>
  <si>
    <t>BA4opl</t>
  </si>
  <si>
    <t>BA5X</t>
  </si>
  <si>
    <t>BA5opl</t>
  </si>
  <si>
    <t>kastenx</t>
  </si>
  <si>
    <t>Kastenafgeslx</t>
  </si>
  <si>
    <t>kastenopl</t>
  </si>
  <si>
    <t>Installverantwopl</t>
  </si>
  <si>
    <t>kastkeuringx</t>
  </si>
  <si>
    <t>kastkeuringopl</t>
  </si>
  <si>
    <t>keuringopl</t>
  </si>
  <si>
    <t>Conformiteitx</t>
  </si>
  <si>
    <t>Conformiteitopl</t>
  </si>
  <si>
    <t>Differentieelx</t>
  </si>
  <si>
    <t>Differentieelopl</t>
  </si>
  <si>
    <t>aardingopl</t>
  </si>
  <si>
    <t>Aardingaanwx</t>
  </si>
  <si>
    <t>Aardingaanwopl</t>
  </si>
  <si>
    <t>Aardingaanwezigx</t>
  </si>
  <si>
    <t>Omgevingsinvlx</t>
  </si>
  <si>
    <t>Omgevingsinvlopl</t>
  </si>
  <si>
    <t>Omgevingsinvloedx</t>
  </si>
  <si>
    <t>Procedurex</t>
  </si>
  <si>
    <t>Procedureopl</t>
  </si>
  <si>
    <t>Overspanopl</t>
  </si>
  <si>
    <t>cosopl</t>
  </si>
  <si>
    <t>spanningopl</t>
  </si>
  <si>
    <t>Werkverantwopl</t>
  </si>
  <si>
    <t>inbreukxxopl</t>
  </si>
  <si>
    <t>Inbreukxx</t>
  </si>
  <si>
    <t>Opmerkkastxx</t>
  </si>
  <si>
    <t>opmerkkastoplx</t>
  </si>
  <si>
    <t>Kortslmetopl</t>
  </si>
  <si>
    <t>Beschmgelt</t>
  </si>
  <si>
    <t>overbodigopl</t>
  </si>
  <si>
    <t>brandvertragendopl</t>
  </si>
  <si>
    <t>Kastnrx</t>
  </si>
  <si>
    <t>Kastnummerx</t>
  </si>
  <si>
    <t>kastnropl</t>
  </si>
  <si>
    <t>Pictox</t>
  </si>
  <si>
    <t>pictovoltagex</t>
  </si>
  <si>
    <t>pictoopl</t>
  </si>
  <si>
    <t>eendraad1x</t>
  </si>
  <si>
    <t>eendraad1opl</t>
  </si>
  <si>
    <t>eendraad1red</t>
  </si>
  <si>
    <t>Situatieschemaopl</t>
  </si>
  <si>
    <t>situatieschemaopl</t>
  </si>
  <si>
    <t>thermox</t>
  </si>
  <si>
    <t>thermobeeldx</t>
  </si>
  <si>
    <t>thermoopl</t>
  </si>
  <si>
    <t>warmteopl</t>
  </si>
  <si>
    <t>thermiekopl</t>
  </si>
  <si>
    <t>slotx</t>
  </si>
  <si>
    <t>slotopl</t>
  </si>
  <si>
    <t>Slotvoorzienx</t>
  </si>
  <si>
    <t>draadsecx</t>
  </si>
  <si>
    <t>draadsectiex</t>
  </si>
  <si>
    <t>rommelopl</t>
  </si>
  <si>
    <t>Aardlekx</t>
  </si>
  <si>
    <t>aardlekopl</t>
  </si>
  <si>
    <t>Aardlekbeveiligingx</t>
  </si>
  <si>
    <t>aardverbx</t>
  </si>
  <si>
    <t>aardverbopl</t>
  </si>
  <si>
    <t>instructx</t>
  </si>
  <si>
    <t>instr</t>
  </si>
  <si>
    <t>instructopl</t>
  </si>
  <si>
    <t>productenopl</t>
  </si>
  <si>
    <t>vonkopl</t>
  </si>
  <si>
    <t>labelopl</t>
  </si>
  <si>
    <t>uitwinvlopl</t>
  </si>
  <si>
    <t>Beschcompx</t>
  </si>
  <si>
    <t>Beschadigdecompx</t>
  </si>
  <si>
    <t>beschompopl</t>
  </si>
  <si>
    <t>Aardkast1opl1</t>
  </si>
  <si>
    <t>Aardkast1x</t>
  </si>
  <si>
    <t>Aardingkast1x</t>
  </si>
  <si>
    <t>Aardlichtx</t>
  </si>
  <si>
    <t>Aardinglichtx</t>
  </si>
  <si>
    <t>Aardlichtopl</t>
  </si>
  <si>
    <t>genaakbx</t>
  </si>
  <si>
    <t>Genaakbaarx</t>
  </si>
  <si>
    <t>genaakbopl</t>
  </si>
  <si>
    <t>loshangx</t>
  </si>
  <si>
    <t>loshangendex</t>
  </si>
  <si>
    <t>loshangopl</t>
  </si>
  <si>
    <t>mechafschx</t>
  </si>
  <si>
    <t>mechafschermx</t>
  </si>
  <si>
    <t>verdeeldx</t>
  </si>
  <si>
    <t>verdeeldozenx</t>
  </si>
  <si>
    <t>verdeeldopl</t>
  </si>
  <si>
    <t>equipotx</t>
  </si>
  <si>
    <t>equipotentieelx</t>
  </si>
  <si>
    <t>equipotopl</t>
  </si>
  <si>
    <t>nullastopl</t>
  </si>
  <si>
    <t>stofexopl</t>
  </si>
  <si>
    <t>lokgenaakbopl</t>
  </si>
  <si>
    <t>keuringx</t>
  </si>
  <si>
    <t>Installverantwx</t>
  </si>
  <si>
    <t>aarding</t>
  </si>
  <si>
    <t>Bliksemopl</t>
  </si>
  <si>
    <t>Warmtet</t>
  </si>
  <si>
    <t>mechafschred1</t>
  </si>
  <si>
    <t>mechafschoplx</t>
  </si>
  <si>
    <t>Het lokaal staat vermeld in de lijst van de uitwendige invloeden.</t>
  </si>
  <si>
    <t>De wettelijk verplichte 5-jaarlijkse keuringen op laagspanningsinstallaties van de verschillende gebouwen werden uitgevoerd door een EDTC.</t>
  </si>
  <si>
    <t>Alle elektrische kasten van de laagspanningsinstallatie werden 5-jaarlijks gekeurd door een EDTC</t>
  </si>
  <si>
    <t>Controleer het aantal inbreuken in het keuringsverslag van de elektrische installatie</t>
  </si>
  <si>
    <t>Controleer het aantal opmerkingen in het keuringsverslag van de elektrische installatie</t>
  </si>
  <si>
    <t>Er zijn verschillende netsystemen geïnstalleerd. Er is een mogelijkheid om de systemen te mengen en/of men kan met de verschillende netsystemen in contact komen.</t>
  </si>
  <si>
    <t>Het blokschema geeft duidelijk het verloop van de verschillende voedingen van de elektrische kasten weer. Dit schema start met de hoofdkast of hoogspanningscabine en loopt zo stroomafwaarts tot bij de kleinste elektrische kast. Een logische nummering van de kasten helpt bij het inzicht van de structuur. Het is enorm belangrijk dat het blokschema overeen komt met de realiteit. Uitbreidingen/wijzigingen moeten dat ook dadelijk worden aangepast in het schema.</t>
  </si>
  <si>
    <t xml:space="preserve">Het eendraadschema van een elektrische  hoofdkast geeft het verloop van de voedingen naar de aangesloten kasten  weer. Zo kan je o.a. zien welke zekering/automaat welk kast beveiligt. </t>
  </si>
  <si>
    <t>BA4 : gewaarschuwde ,wordt o.a. bevoegd verklaard om eenvoudige, eenmalige handelingen in de elektrische kast uit te voeren</t>
  </si>
  <si>
    <t>BA5 : vakbekwame ,wordt o.a. bevoegd verklaard om technische handelingen aan de elektrische installatie uit te voeren</t>
  </si>
  <si>
    <t>De installatieverantwoordelijke heeft een degelijke kennis van de installatie. Hij/zij coördineert de werkzaamheden aan de elektrische installatie.</t>
  </si>
  <si>
    <t xml:space="preserve">Van elke elektrische kast is er een “eerste keuring” of conformiteitskeuring, uitgevoerd door een externe dienst voor technische controle (EDTC) = keuringsorganisme </t>
  </si>
  <si>
    <t>Een differentieelbeveiliging (aardlekbeveiliging) zorgt ervoor dat bij een stroomverlies in een installatie(deel), de spanning wegvalt. De bedrijfszekerheid van deze component  periodiek testen is een belangrijke veiligheidsmaatregel ter voorkoming van elektrocutie</t>
  </si>
  <si>
    <t>De aarding zorgt ervoor dat bij een aardlek de lekstroom naar de aarde vloeit en niet (of toch heel weinig) door de persoon die in contact komt met de lekstroom. Om ervoor te zorgen dat de lekstroom door de aarding naar de aarde vloeit is het belangrijk dat deze een weerstand heeft die vele malen kleiner is dan deze van het menselijk lichaam.</t>
  </si>
  <si>
    <t>Om de beveiliging van de aarding te hebben is het noodzakelijk dat alle toestellen/apparaten/arbeidsmiddelen, die niet dubbel geïsoleerd zijn kunnen verbonden worden met de aarding. M.a.w. stopcontacten dienen te zijn uitgerust met aarding en verbonden te zijn met de hoofdaarding.</t>
  </si>
  <si>
    <t>In functie van de omgeving waarin de elektrische componenten zullen worden opgesteld, worden er bijkomende eisen gesteld aan deze opstelling en uitvoering van deze componenten. Om te weten welke uitvoering op welke locatie van toepassing is, dient er een tabel van uitwendige invloeden te worden opgesteld.</t>
  </si>
  <si>
    <t>Om werken aan een elektrische installatie uit te voeren, dienen er specifieke maatregelen te worden genomen, zowel in de voorbereiding, tijdens de uitvoering als bij het beëindigen van de werken. Om dit in goede banen te leiden zijn opgelegde, op schrift gestelde, voldoende verspreide, up-to-date en gekende procedures noodzakelijk.</t>
  </si>
  <si>
    <t xml:space="preserve">Ongewild hoge spanningen/stromen die op de installatie binnenkomen, kunnen in één klap heel wat schade aanrichten. Daarom moeten op sommige (delen van) installaties i.f.v. de risico- analyse “overstromen”, overstroombeveiligingen worden geplaatst. </t>
  </si>
  <si>
    <t>Indien er aanpassings-, uitbreidingswerken, metingen of onderhoud aan een elektrische installatie moeten worden uitgevoerd, moet dit goed worden voorbereid samen met de werkverantwoordelijke. De werkverantwoordelijke volgt de activiteiten op en is er zoveel mogelijk bij aanwezig. Een werkverantwoordelijke is uiteraard zeer goed op de hoogte van elektriciteit en heel in het bijzonder van de betrokken elektrische installatie.</t>
  </si>
  <si>
    <t>De wettelijk verplichte 5-jaarlijkse keuring op deze elektrische kast werd uitgevoerd door een EDTC. Dit verslag bevat al dan niet inbreuken.</t>
  </si>
  <si>
    <t>Alle elektrische kasten van de laagspanningsinstallatie werden 5-jaarlijks gekeurd door een EDTC. Dit verslag bevat al dan niet opmerkingen.</t>
  </si>
  <si>
    <t>Elektrische componenten die in een installatie zijn verwerkt dienen te kunnen weerstaan aan de maximale kortsluitstroom die door de component kan vloeien. Om de max. kortsluitstroom te kennen dient men deze te berekenen en/of te meten. (zie keuringsverslag) De grootte van de kortsluitstroom wordt bepaald door o.a. de draadsectie, het verloop en de afstand tot de HS- cabine,…</t>
  </si>
  <si>
    <t>Aarding is een heel belangrijke beveiliging in een elektrische installatie. Als de aardingsgeleiders echter niet (allemaal degelijk) zijn aangesloten, heeft het geen zin. Een eventueel metalen kastdeur moet ook verbonden zijn met de aarding.</t>
  </si>
  <si>
    <t>Soms zijn er in kasten in de loop der jaren aanpassingen gebeurd, waarbij bepaalde kringen werden afgekoppeld. De alzo ontstane overbodige componenten/draden/leidingen dienen te worden verwijderd uit de kast.</t>
  </si>
  <si>
    <t>In een elektrische kast is er een verhoogd risico op brand. Hierbij is het belangrijk dat het schakelmateriaal  (componenten, leidingen, draden,…), alsmede de kast zelf in brandvertragend materiaal zijn uitgevoerd. Problemen kunnen ontstaan als er o.a. draden zijn met stoffen isolatie of houten kasten.</t>
  </si>
  <si>
    <t>Om de opbouw van de elektrische installatie in de praktijk te herkennen, dient het nummer van de kast te worden aangegeven. Dit nummer moet natuurlijk overeenkomen met het nummer zoals het staat aangegeven in het blokschema.</t>
  </si>
  <si>
    <t>Om onmiddellijk zicht te krijgen op het deel van de elektrische installatie wat bediend wordt vanuit deze elektrische kast, dient het correcte en volledige eendraadschema in de kast te zitten.</t>
  </si>
  <si>
    <t>Om misverstanden te voorkomen bij o.a. het spanningsloos zetten van een bepaalde kring, is het wenselijk dat er een duidelijk situatieplan is. Het situatieplan geeft de juiste plaats aan van o.a. de verschillende schakelaars, stopcontacten, lichtpunten,… met de kringaanduidingen en volgnummer. Het situatieschema moet uiteraard overeenkomen met het eendraadschema.</t>
  </si>
  <si>
    <t>Losse contacten kunnen doordat ze soms contact geven en dan weer niet, de temperatuur aan de contactpunten  aanzienlijk laten oplopen. Dit is de belangrijkste oorzaak van brand t.g.v. elektriciteit. Om het fenomeen van de zogenaamde “hotspots” op te sporen is een thermografische camera een handig en betrouwbaar hulpmiddel. Met deze camera kan men thermografische beelden maken van de kast, zonder contact te maken met de componenten. Uit zo’n thermografisch beeld kan men ook de zwaarder belaste installatiedelen gemakkelijk analyseren.</t>
  </si>
  <si>
    <t>Is deze kast afgesloten, opdat enkel de BA4’s en BA5’s toegang hebben tot de kast.</t>
  </si>
  <si>
    <t>In een elektrische kast horen enkel dingen thuis die met de elektrische installatie te maken hebben. Als er andere dingen in aanwezig zijn, heeft dit meestal te maken met de toegankelijkheid van de kast. Stof en ander vuil in de kast betekent meestal dat de kast niet structureel/organisatorisch wordt afgesloten of niet (meer) stofdicht is</t>
  </si>
  <si>
    <t xml:space="preserve">Om de goede werking van de differentieel/aardlekbeveiliging te kunnen garanderen op het moment dat het nodig blijkt, is het belangrijk dat de werking periodiek wordt getest. Op de differentieel staat  speciaal hiervoor een testknopje, wat na het indrukken hiervan  het achterliggende deel van de installatie onmiddellijk spanningsloos moet zetten. </t>
  </si>
  <si>
    <t>Elke elektrische kast moet steeds bereikbaar zijn, materialen die gestapeld zijn voor de kast belemmeren de zichtbaarheid en bereikbaarheid van de elektrische kast.  Gezien  er dikwijls de noodzaak is om bij de kast te zijn als de spanning is uitgevallen, kan best nabij de kast noodverlichting worden voorzien.</t>
  </si>
  <si>
    <t>De kleur van de aardingsdraad is gereglementeerd (geel/groen) De sectie van de draad moet dezelfde zijn als de andere draden naar/ van dezelfde component.  De sectie van de centrale aarding moet conform en in functie van de grootte van de installatie zijn.</t>
  </si>
  <si>
    <t xml:space="preserve">Personen die werken dienen uit te voeren aan de elektrische installaties moeten beschikken over de nodige instructies omtrent afschakelen, signalisatie, afspraken, toelatingen, bevoegdheden, EHBO,… </t>
  </si>
  <si>
    <t>Weer omwille van het feit dat een elektrische schakelkast een verhoogd brandrisico is, dient er nabij zo’n kast geen brandbaar of zeker geen licht- of zeer licht ontvlambaar materiaal te worden gestockeerd.</t>
  </si>
  <si>
    <t>Vermogenschakelaars en andere componenten die vonken kunnen geven tijdens de afschakeling dienen te worden afgeschermd, zodat de vonken niet vrij kunnen rondvliegen.</t>
  </si>
  <si>
    <t>Om snel een beginnende brand in een elektrische kast te kunnen blussen, is het raadzaam dat er een geschikt blusmiddel in de buurt van de elektrische kast bereikbaar is.</t>
  </si>
  <si>
    <t>Wat in de lijst staat komt ook overeen met de praktijk. Vochtige ruimtes zijn uitgerust met spatwaterdichte elektrische componenten, stofrijke omgeving is voorzien van stofdichte uitvoering,…</t>
  </si>
  <si>
    <t>Tijdens een controleronde in het lokaal worden er geen kapotte/beschadigde elektrische componenten vastgesteld. Zoals kapotte lichtschakelaars, stopcontacten, aftakdozen met ontbrekende deksels,…  Zo ontstaan er immers delen die enkel geïsoleerd zijn of zelfs direct contact met elektriciteit mogelijk is.</t>
  </si>
  <si>
    <t>De stopcontacten zijn voorzien van een aarding. Stopcontacten zonder aarding mogen enkel gebruikt worden voor toestellen/apparaten die dubbel geïsoleerd zijn.(klasse 2)</t>
  </si>
  <si>
    <t>In een omgeving met kinderen onder de 12 jaar, welke de risico’s van elektriciteit nog niet zo goed kunnen inschatten, kan best de installatie worden uitgevoerd met stopcontacten met kinderbeveiliging.</t>
  </si>
  <si>
    <t>Indien verlichtingsarmaturen uit elektrische geleidend materiaal zijn opgebouwd dien deze te worden voorzien van een aarding aan de massa. Enkel indien het dubbelgeïsoleerde of verlichting op lage veiligheidsspanning  is, moeten ze niet worden geaard.</t>
  </si>
  <si>
    <t xml:space="preserve">Als leidingen worden beschadigd door bvb. mechanische energie kan de buitenste isolatielaag weg zijn, hierdoor is het slecht enkel geïsoleerd en dus niet meer aanvaardbaar. Als de mechanische kracht zelfs de beide isolatielagen beschadigd, is er mogelijkheid tot direct contact met elektriciteit. </t>
  </si>
  <si>
    <t>Loshangende elektrische leidingen zijn niet alleen slordig maar kunnen inhaak- of valgevaar opleveren. Een kabel die niet goed is vastgemaakt zorgt bovendien voor extra belasting op de elektrische verbindingen, waardoor losse contacten en dus vonken kunnen ontstaan.</t>
  </si>
  <si>
    <t xml:space="preserve">Kabels die in een omgeving met risico op mechanische beschadiging zijn geplaatst, dienen te worden voorzien van een degelijke bescherming tegen beschadiging. </t>
  </si>
  <si>
    <t>Tafelcontactdozen zijn handige tijdelijke uitbreidingen van de elektrische installatie, maar mag geen structurele uitbouw van uw elektrische installatie worden. De maximaal toelaatbare vermogens moeten nog steeds (ook tijdelijk)  gerespecteerd blijven. Indien de behoefte aan stopcontacten blijvend groter is, dient de vaste installatie (reglementair) te worden uitgebreid.</t>
  </si>
  <si>
    <t>Alle metalen delen, die bereikbaar zijn voor de personen die aanwezig zijn in het lokaal, dienen met de aarding te worden verbonden. Op die manier zal een lekstroom die toevallig, ook al heeft dit niets met de elektrische installatie te maken, op dit metalen deel komt, toch naar de aarde worden afgeleid. Vb. Waterleidingen, verwarmingstoestellen, metalen steunen,…</t>
  </si>
  <si>
    <t>Voor arbeidsmiddelen geldt dat ze moeten voorzien zijn van een nulspanningsbeveiliging d.w.z. dat een in bedrijf zijnde aangedreven arbeidsmiddel na een stroomonderbreking niet, zonder extra startfunctie, terug in werking mag treden.</t>
  </si>
  <si>
    <t xml:space="preserve"> Indien in het lokaal een mogelijke explosieve gas- en/of stof-atmosfeer kan ontstaan, zal blijken uit het explosieveiligheidsdocument en zoneringsplan welke maatregelen naar de elektrische installatie dienen te worden genomen.</t>
  </si>
  <si>
    <t>Soms staan er bijzondere elektrische componenten in een lokaal opgesteld. Belangrijk hierbij is dat deze onbereikbaar zijn voor de gebruikers en/of dat ze degelijk zijn afgeschermd zodat er geen contact kan zijn met elektriciteit. Bij de afscherming dient er rekening te worden gehouden met beschadiging, vandalisme, op de tafel gaan staan,…</t>
  </si>
  <si>
    <t>Toelichting bij de vraagstelling</t>
  </si>
  <si>
    <t>NIET LIMITATIEVE LIJST VAN PROCEDURES /DOCUMENTEN (niet opgenomen in de risico-analyse)</t>
  </si>
  <si>
    <t>…</t>
  </si>
  <si>
    <t>De elektrische kasten zijn enkel toegankelijk door bevoegde personen (BA4/BA5) Ze zijn afgesloten met een sleutel,  hangslot of kunnen enkel geopend worden met speciaal gereedschap (o.a. baardsleutel,…)</t>
  </si>
  <si>
    <t>Een hoog gebouw of een gebouwen dat op een locatie staat die “blikseminslaggevoelig” is, dienen een beveiliging tegen blikseminslag te voorzien. (Risico-analyse) Deze volledige installatie moet goed worden onderhouden en dient regelmatig te worden gecontroleerd op zijn goede werking</t>
  </si>
  <si>
    <t>Condensatoren worden toegepast om elektrische energie op te slaan en die vervolgens weer af te geven. Bij de afschakeling van de elektrische energietoevoer van het net dient men rekening te houden dat de condensatoren nog kunnen ontladen via de installatie. Dit moet worden gecontroleerd, alvorens er werken kunnen worden uitgevoerd aan een volledig spanningsloze installatie.</t>
  </si>
  <si>
    <t>Het dagelijks leven en werk  rekent en is voor een heel groot stuk afgestemd op de voorziening van elektriciteit. Bij een onverwachte uitval kan dit voor problemen zorgen die in bepaalde gevallen de veiligheid in gevaar kan brengen. Dit kan bijvoorbeeld zijn impact hebben op vitale stroombanen, die niet voorzien zijn van noodvoeding. (batterijen en/of generator) O.a. bvb. server, pompinstallatie, ventilatie, telefooncentrales, rookafzuiging,…</t>
  </si>
  <si>
    <t>Om duidelijk aan te geven dat het over een elektrische kast gaat, moet de bijbehorende pictogram, alsmede de max. voedingsspanning op de kast worden aangegeven. Om de gebruikers er de aandacht op te vestigen dat deze kast enkel toegankelijk is voor BA4 en/of BA5 gecodificeerde kan dit best ook gemarkeerd staan op de kastdeur.</t>
  </si>
  <si>
    <t>Mogelijk bevinden er zich in de kast componenten die warmte uitstralen (transfo, relais,…). Deze componenten mogen niet volledig dicht ingebouwd zijn, maar moeten hun warmte kunnen afgeven, zonder dat daarbij elektrisch genaakbare delen ontstaan.Als het zwaardere stuurtransfo's betreft, worden deze meestal ingebouwd in een kast met gedwongen ventilatie.</t>
  </si>
  <si>
    <t xml:space="preserve">Motoren hebben een groter aanloopkoppel, waarbij ze tijdelijk een grotere stroom trekken. Bij een gewone zekering zal deze uitschakelen in deze opstartperiode.  Op een thermische motorbeveiliging is de overstroomtijd beperkt instelbaar. Als de motor tijdens bedrijf meer stroom moet trekken omwille van te zware belasting (wrijving, breuk, overbelasting,…) zal de thermische beveiliging uitvallen. </t>
  </si>
  <si>
    <t>Om aan de hand van het eendraadschema  de juiste componenten in de kast terug te vinden, kunnen deze maar beter juist, uniek en volledig gemarkeerd zijn en dit in overeenstemming met de schema's.</t>
  </si>
  <si>
    <t>Alle componenten zijn gelabeld en komen overeen met het eendraadschema</t>
  </si>
  <si>
    <t>Volgnr</t>
  </si>
  <si>
    <t>RA nr</t>
  </si>
  <si>
    <t>RA 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</si>
</sst>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20"/>
      <color theme="1"/>
      <name val="Calibri"/>
      <family val="2"/>
      <scheme val="minor"/>
    </font>
    <font>
      <b/>
      <sz val="16"/>
      <color theme="1"/>
      <name val="Calibri"/>
      <family val="2"/>
      <scheme val="minor"/>
    </font>
    <font>
      <b/>
      <sz val="11"/>
      <color theme="1"/>
      <name val="Calibri"/>
      <family val="2"/>
      <scheme val="minor"/>
    </font>
    <font>
      <b/>
      <sz val="16"/>
      <name val="Calibri"/>
      <family val="2"/>
      <scheme val="minor"/>
    </font>
    <font>
      <i/>
      <sz val="11"/>
      <color theme="1"/>
      <name val="Calibri"/>
      <family val="2"/>
      <scheme val="minor"/>
    </font>
    <font>
      <sz val="18"/>
      <color theme="1"/>
      <name val="Calibri"/>
      <family val="2"/>
      <scheme val="minor"/>
    </font>
    <font>
      <b/>
      <sz val="18"/>
      <color theme="1"/>
      <name val="Calibri"/>
      <family val="2"/>
      <scheme val="minor"/>
    </font>
    <font>
      <b/>
      <sz val="20"/>
      <color theme="1"/>
      <name val="Calibri"/>
      <family val="2"/>
      <scheme val="minor"/>
    </font>
    <font>
      <b/>
      <sz val="28"/>
      <color theme="1"/>
      <name val="Calibri"/>
      <family val="2"/>
      <scheme val="minor"/>
    </font>
    <font>
      <sz val="12"/>
      <color theme="1"/>
      <name val="Calibri"/>
      <family val="2"/>
      <scheme val="minor"/>
    </font>
    <font>
      <sz val="8"/>
      <color theme="1"/>
      <name val="Calibri"/>
      <family val="2"/>
      <scheme val="minor"/>
    </font>
    <font>
      <sz val="11"/>
      <color theme="1"/>
      <name val="Calibri"/>
      <family val="2"/>
    </font>
    <font>
      <sz val="10"/>
      <color theme="1"/>
      <name val="Calibri"/>
      <family val="2"/>
      <scheme val="minor"/>
    </font>
    <font>
      <b/>
      <sz val="36"/>
      <color theme="1"/>
      <name val="Calibri"/>
      <family val="2"/>
      <scheme val="minor"/>
    </font>
    <font>
      <b/>
      <sz val="14"/>
      <color theme="1"/>
      <name val="Calibri"/>
      <family val="2"/>
      <scheme val="minor"/>
    </font>
    <font>
      <sz val="11"/>
      <color theme="0"/>
      <name val="Calibri"/>
      <family val="2"/>
      <scheme val="minor"/>
    </font>
    <font>
      <i/>
      <sz val="10"/>
      <color theme="1"/>
      <name val="Calibri"/>
      <family val="2"/>
      <scheme val="minor"/>
    </font>
    <font>
      <sz val="16"/>
      <color theme="1"/>
      <name val="Calibri"/>
      <family val="2"/>
      <scheme val="minor"/>
    </font>
    <font>
      <sz val="8"/>
      <color rgb="FF000000"/>
      <name val="Tahoma"/>
      <family val="2"/>
    </font>
    <font>
      <vertAlign val="subscript"/>
      <sz val="11"/>
      <color theme="1"/>
      <name val="Calibri"/>
      <family val="2"/>
      <scheme val="minor"/>
    </font>
    <font>
      <sz val="11"/>
      <color rgb="FF1F497D"/>
      <name val="Calibri"/>
      <family val="2"/>
      <scheme val="minor"/>
    </font>
    <font>
      <sz val="11"/>
      <name val="Calibri"/>
      <family val="2"/>
      <scheme val="minor"/>
    </font>
    <font>
      <sz val="9"/>
      <color indexed="81"/>
      <name val="Tahoma"/>
      <family val="2"/>
    </font>
    <font>
      <b/>
      <sz val="12"/>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s>
  <cellStyleXfs count="1">
    <xf numFmtId="0" fontId="0" fillId="0" borderId="0"/>
  </cellStyleXfs>
  <cellXfs count="242">
    <xf numFmtId="0" fontId="0" fillId="0" borderId="0" xfId="0"/>
    <xf numFmtId="0" fontId="1" fillId="2" borderId="0" xfId="0" applyFont="1" applyFill="1"/>
    <xf numFmtId="0" fontId="0" fillId="2" borderId="0" xfId="0" applyFill="1"/>
    <xf numFmtId="0" fontId="0" fillId="0" borderId="0" xfId="0" applyAlignment="1">
      <alignment wrapText="1"/>
    </xf>
    <xf numFmtId="0" fontId="0" fillId="0" borderId="1" xfId="0" applyBorder="1"/>
    <xf numFmtId="0" fontId="0" fillId="0" borderId="1" xfId="0" applyBorder="1" applyAlignment="1">
      <alignment horizontal="center" vertical="center"/>
    </xf>
    <xf numFmtId="0" fontId="0" fillId="5" borderId="0" xfId="0" applyFill="1"/>
    <xf numFmtId="0" fontId="0" fillId="4" borderId="0" xfId="0" applyFill="1"/>
    <xf numFmtId="0" fontId="7" fillId="0" borderId="1" xfId="0" applyFont="1" applyBorder="1" applyAlignment="1">
      <alignment horizontal="right"/>
    </xf>
    <xf numFmtId="0" fontId="6" fillId="0" borderId="1" xfId="0" applyFont="1" applyBorder="1" applyAlignment="1">
      <alignment horizontal="center" vertical="center"/>
    </xf>
    <xf numFmtId="1" fontId="6" fillId="0" borderId="1" xfId="0" applyNumberFormat="1" applyFont="1" applyBorder="1" applyAlignment="1">
      <alignment horizontal="center" vertical="center"/>
    </xf>
    <xf numFmtId="0" fontId="0" fillId="0" borderId="0" xfId="0" applyBorder="1"/>
    <xf numFmtId="0" fontId="0" fillId="0" borderId="2" xfId="0" applyBorder="1" applyAlignment="1">
      <alignment horizontal="center" vertical="center"/>
    </xf>
    <xf numFmtId="0" fontId="0" fillId="0" borderId="4" xfId="0" applyBorder="1"/>
    <xf numFmtId="0" fontId="0" fillId="0" borderId="22" xfId="0" applyBorder="1" applyAlignment="1">
      <alignment horizontal="center" vertical="center"/>
    </xf>
    <xf numFmtId="0" fontId="0" fillId="0" borderId="7" xfId="0" applyFill="1" applyBorder="1"/>
    <xf numFmtId="0" fontId="0" fillId="0" borderId="7" xfId="0" applyBorder="1"/>
    <xf numFmtId="0" fontId="0" fillId="5" borderId="0" xfId="0" applyFill="1" applyAlignment="1">
      <alignment wrapText="1"/>
    </xf>
    <xf numFmtId="0" fontId="0" fillId="0" borderId="15" xfId="0" applyBorder="1"/>
    <xf numFmtId="0" fontId="0" fillId="0" borderId="8" xfId="0" applyBorder="1"/>
    <xf numFmtId="0" fontId="0" fillId="0" borderId="15" xfId="0" applyBorder="1" applyAlignment="1">
      <alignment horizontal="right"/>
    </xf>
    <xf numFmtId="0" fontId="0" fillId="0" borderId="31" xfId="0" applyBorder="1"/>
    <xf numFmtId="0" fontId="0" fillId="0" borderId="33" xfId="0" applyBorder="1" applyAlignment="1">
      <alignment horizontal="right"/>
    </xf>
    <xf numFmtId="0" fontId="0" fillId="0" borderId="12" xfId="0" applyBorder="1"/>
    <xf numFmtId="0" fontId="0" fillId="0" borderId="13" xfId="0" applyBorder="1"/>
    <xf numFmtId="0" fontId="0" fillId="0" borderId="14" xfId="0" applyBorder="1"/>
    <xf numFmtId="0" fontId="0" fillId="0" borderId="0" xfId="0" applyFill="1"/>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22" xfId="0" applyFill="1" applyBorder="1" applyAlignment="1">
      <alignment horizontal="center" vertical="center"/>
    </xf>
    <xf numFmtId="0" fontId="11" fillId="0" borderId="3" xfId="0" applyFont="1" applyBorder="1" applyAlignment="1">
      <alignment wrapText="1"/>
    </xf>
    <xf numFmtId="0" fontId="3" fillId="7" borderId="0" xfId="0" applyFont="1" applyFill="1"/>
    <xf numFmtId="0" fontId="0" fillId="7" borderId="0" xfId="0" applyFill="1"/>
    <xf numFmtId="0" fontId="2" fillId="7" borderId="1" xfId="0" applyFont="1" applyFill="1" applyBorder="1"/>
    <xf numFmtId="0" fontId="0" fillId="7" borderId="5" xfId="0" applyFill="1" applyBorder="1"/>
    <xf numFmtId="0" fontId="0" fillId="0" borderId="34" xfId="0" applyBorder="1"/>
    <xf numFmtId="1" fontId="6" fillId="0" borderId="1" xfId="0" applyNumberFormat="1" applyFont="1" applyFill="1" applyBorder="1" applyAlignment="1">
      <alignment horizontal="center" vertical="center"/>
    </xf>
    <xf numFmtId="0" fontId="0" fillId="0" borderId="0" xfId="0" applyAlignment="1">
      <alignment wrapText="1"/>
    </xf>
    <xf numFmtId="0" fontId="0" fillId="0" borderId="1" xfId="0" applyBorder="1" applyAlignment="1">
      <alignment vertical="center"/>
    </xf>
    <xf numFmtId="0" fontId="0" fillId="0" borderId="0" xfId="0" applyAlignment="1">
      <alignment vertical="center"/>
    </xf>
    <xf numFmtId="0" fontId="0" fillId="0" borderId="5" xfId="0" applyBorder="1" applyAlignment="1">
      <alignment vertical="center"/>
    </xf>
    <xf numFmtId="0" fontId="7" fillId="0" borderId="0" xfId="0" applyFont="1" applyAlignment="1">
      <alignment horizontal="right" vertical="center"/>
    </xf>
    <xf numFmtId="0" fontId="7" fillId="0" borderId="1" xfId="0" applyFont="1" applyBorder="1" applyAlignment="1">
      <alignment horizontal="right" vertical="center"/>
    </xf>
    <xf numFmtId="0" fontId="0" fillId="0" borderId="12" xfId="0" applyBorder="1" applyAlignment="1">
      <alignment horizontal="center" vertical="center"/>
    </xf>
    <xf numFmtId="0" fontId="2" fillId="7" borderId="2" xfId="0" applyFont="1" applyFill="1" applyBorder="1"/>
    <xf numFmtId="0" fontId="0" fillId="0" borderId="1" xfId="0" applyBorder="1" applyAlignment="1">
      <alignment vertical="center" wrapText="1"/>
    </xf>
    <xf numFmtId="0" fontId="0" fillId="0" borderId="4" xfId="0" applyBorder="1" applyAlignment="1">
      <alignment vertical="center"/>
    </xf>
    <xf numFmtId="0" fontId="3" fillId="6" borderId="3" xfId="0" applyFont="1" applyFill="1" applyBorder="1" applyAlignment="1">
      <alignment horizontal="center" vertical="center" wrapText="1"/>
    </xf>
    <xf numFmtId="0" fontId="2" fillId="3" borderId="13" xfId="0" applyFont="1" applyFill="1" applyBorder="1"/>
    <xf numFmtId="0" fontId="0" fillId="0" borderId="35" xfId="0" applyBorder="1"/>
    <xf numFmtId="0" fontId="0" fillId="0" borderId="24" xfId="0" applyBorder="1"/>
    <xf numFmtId="0" fontId="0" fillId="0" borderId="36" xfId="0" applyFill="1" applyBorder="1" applyAlignment="1">
      <alignment wrapText="1"/>
    </xf>
    <xf numFmtId="1" fontId="6" fillId="0" borderId="4" xfId="0" applyNumberFormat="1" applyFont="1" applyBorder="1" applyAlignment="1">
      <alignment horizontal="center" vertical="center"/>
    </xf>
    <xf numFmtId="0" fontId="0" fillId="0" borderId="0" xfId="0" applyBorder="1" applyAlignment="1">
      <alignment horizontal="center" vertical="center"/>
    </xf>
    <xf numFmtId="0" fontId="15" fillId="0" borderId="0" xfId="0" applyFont="1" applyBorder="1" applyAlignment="1">
      <alignment horizontal="right" vertical="center"/>
    </xf>
    <xf numFmtId="0" fontId="15" fillId="0" borderId="1" xfId="0" applyFont="1" applyBorder="1" applyAlignment="1">
      <alignment horizontal="right" vertical="center"/>
    </xf>
    <xf numFmtId="1" fontId="6" fillId="0" borderId="4" xfId="0" applyNumberFormat="1" applyFont="1" applyFill="1" applyBorder="1" applyAlignment="1">
      <alignment horizontal="center" vertical="center"/>
    </xf>
    <xf numFmtId="1" fontId="16" fillId="0" borderId="1" xfId="0" applyNumberFormat="1" applyFont="1" applyBorder="1" applyAlignment="1">
      <alignment horizontal="center" vertical="center"/>
    </xf>
    <xf numFmtId="0" fontId="6" fillId="2" borderId="37" xfId="0" applyFont="1" applyFill="1" applyBorder="1" applyAlignment="1">
      <alignment horizontal="left" vertical="center" wrapText="1"/>
    </xf>
    <xf numFmtId="0" fontId="2" fillId="3" borderId="39" xfId="0" applyFont="1" applyFill="1" applyBorder="1"/>
    <xf numFmtId="0" fontId="0" fillId="3" borderId="40" xfId="0" applyFill="1" applyBorder="1"/>
    <xf numFmtId="0" fontId="0" fillId="0" borderId="7" xfId="0" applyBorder="1" applyAlignment="1">
      <alignment horizontal="center" vertical="center" wrapText="1"/>
    </xf>
    <xf numFmtId="0" fontId="6" fillId="0" borderId="4" xfId="0" applyFont="1" applyBorder="1" applyAlignment="1">
      <alignment horizontal="center" vertical="center"/>
    </xf>
    <xf numFmtId="0" fontId="0" fillId="0" borderId="11" xfId="0" applyBorder="1"/>
    <xf numFmtId="0" fontId="0" fillId="0" borderId="10" xfId="0" applyBorder="1" applyAlignment="1">
      <alignment vertical="center"/>
    </xf>
    <xf numFmtId="0" fontId="0" fillId="7" borderId="10" xfId="0" applyFill="1" applyBorder="1"/>
    <xf numFmtId="0" fontId="10" fillId="0" borderId="3" xfId="0" applyFont="1" applyFill="1" applyBorder="1" applyAlignment="1">
      <alignment horizontal="center" vertical="center" wrapText="1"/>
    </xf>
    <xf numFmtId="0" fontId="0" fillId="0" borderId="3" xfId="0" applyFill="1" applyBorder="1"/>
    <xf numFmtId="0" fontId="3" fillId="0" borderId="3" xfId="0" applyFont="1" applyFill="1" applyBorder="1" applyAlignment="1">
      <alignment horizontal="center" vertical="center" wrapText="1"/>
    </xf>
    <xf numFmtId="0" fontId="0" fillId="0" borderId="3" xfId="0" applyBorder="1"/>
    <xf numFmtId="0" fontId="0" fillId="0" borderId="1" xfId="0" applyBorder="1" applyAlignment="1">
      <alignment wrapText="1"/>
    </xf>
    <xf numFmtId="0" fontId="10" fillId="8" borderId="3" xfId="0" applyFont="1" applyFill="1" applyBorder="1" applyAlignment="1">
      <alignment horizontal="center" vertical="center" wrapText="1"/>
    </xf>
    <xf numFmtId="0" fontId="10" fillId="8" borderId="3" xfId="0" applyFont="1" applyFill="1" applyBorder="1" applyAlignment="1">
      <alignment horizontal="center" wrapText="1"/>
    </xf>
    <xf numFmtId="0" fontId="0" fillId="8" borderId="3" xfId="0" applyFill="1" applyBorder="1"/>
    <xf numFmtId="0" fontId="0" fillId="8" borderId="12" xfId="0" applyFill="1" applyBorder="1"/>
    <xf numFmtId="0" fontId="0" fillId="8" borderId="13" xfId="0" applyFill="1" applyBorder="1"/>
    <xf numFmtId="0" fontId="3" fillId="8" borderId="12"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0" fillId="8" borderId="5" xfId="0" applyFill="1" applyBorder="1" applyAlignment="1">
      <alignment vertical="center" wrapText="1"/>
    </xf>
    <xf numFmtId="0" fontId="0" fillId="8" borderId="1" xfId="0" applyFill="1" applyBorder="1" applyAlignment="1">
      <alignment vertical="center" wrapText="1"/>
    </xf>
    <xf numFmtId="0" fontId="0" fillId="8" borderId="1" xfId="0" applyFill="1" applyBorder="1" applyAlignment="1">
      <alignment vertical="center"/>
    </xf>
    <xf numFmtId="0" fontId="2" fillId="8" borderId="1" xfId="0" applyFont="1" applyFill="1" applyBorder="1" applyAlignment="1">
      <alignment horizontal="center" vertical="center"/>
    </xf>
    <xf numFmtId="0" fontId="2" fillId="8" borderId="1" xfId="0" applyFont="1" applyFill="1" applyBorder="1"/>
    <xf numFmtId="0" fontId="0" fillId="8" borderId="1" xfId="0" applyFill="1" applyBorder="1" applyAlignment="1">
      <alignment horizontal="left" vertical="center"/>
    </xf>
    <xf numFmtId="0" fontId="18" fillId="9" borderId="1" xfId="0" applyFont="1" applyFill="1" applyBorder="1"/>
    <xf numFmtId="0" fontId="0" fillId="8" borderId="9" xfId="0" applyFill="1" applyBorder="1"/>
    <xf numFmtId="0" fontId="0" fillId="8" borderId="18" xfId="0" applyFill="1" applyBorder="1"/>
    <xf numFmtId="0" fontId="0" fillId="8" borderId="5" xfId="0" applyFill="1" applyBorder="1" applyAlignment="1">
      <alignment vertical="center"/>
    </xf>
    <xf numFmtId="0" fontId="0" fillId="8" borderId="24" xfId="0" applyFill="1" applyBorder="1" applyAlignment="1">
      <alignment wrapText="1"/>
    </xf>
    <xf numFmtId="0" fontId="8" fillId="8" borderId="28" xfId="0" applyFont="1" applyFill="1" applyBorder="1" applyAlignment="1">
      <alignment horizontal="center" vertical="center"/>
    </xf>
    <xf numFmtId="0" fontId="8" fillId="8" borderId="30" xfId="0" applyFont="1" applyFill="1" applyBorder="1" applyAlignment="1">
      <alignment horizontal="center" vertical="center"/>
    </xf>
    <xf numFmtId="0" fontId="8" fillId="8" borderId="18" xfId="0" applyFont="1" applyFill="1" applyBorder="1" applyAlignment="1">
      <alignment horizontal="center" vertical="center"/>
    </xf>
    <xf numFmtId="0" fontId="0" fillId="8" borderId="1" xfId="0" applyFill="1" applyBorder="1" applyAlignment="1">
      <alignment vertical="center" wrapText="1"/>
    </xf>
    <xf numFmtId="0" fontId="0" fillId="8" borderId="1" xfId="0" applyFill="1" applyBorder="1" applyAlignment="1">
      <alignment vertical="center" wrapText="1"/>
    </xf>
    <xf numFmtId="0" fontId="0" fillId="9" borderId="1" xfId="0" applyFill="1" applyBorder="1" applyAlignment="1">
      <alignment vertical="center"/>
    </xf>
    <xf numFmtId="0" fontId="0" fillId="9" borderId="5" xfId="0" applyFill="1" applyBorder="1" applyAlignment="1">
      <alignment vertical="center"/>
    </xf>
    <xf numFmtId="0" fontId="0" fillId="0" borderId="1" xfId="0" applyBorder="1" applyAlignment="1">
      <alignment wrapText="1"/>
    </xf>
    <xf numFmtId="0" fontId="0" fillId="0" borderId="1" xfId="0" applyBorder="1" applyAlignment="1">
      <alignment wrapText="1"/>
    </xf>
    <xf numFmtId="0" fontId="0" fillId="0" borderId="1" xfId="0" applyFill="1" applyBorder="1" applyAlignment="1">
      <alignment wrapText="1"/>
    </xf>
    <xf numFmtId="0" fontId="0" fillId="0" borderId="1" xfId="0" applyBorder="1" applyAlignment="1">
      <alignment wrapText="1"/>
    </xf>
    <xf numFmtId="0" fontId="8" fillId="4" borderId="0" xfId="0" applyFont="1" applyFill="1"/>
    <xf numFmtId="0" fontId="8" fillId="5" borderId="0" xfId="0" applyFont="1" applyFill="1"/>
    <xf numFmtId="0" fontId="3" fillId="0" borderId="0" xfId="0" applyFont="1"/>
    <xf numFmtId="0" fontId="3" fillId="0" borderId="0" xfId="0" applyFont="1" applyAlignment="1">
      <alignment wrapText="1"/>
    </xf>
    <xf numFmtId="0" fontId="22" fillId="0" borderId="1" xfId="0" applyFont="1" applyBorder="1"/>
    <xf numFmtId="0" fontId="0" fillId="0" borderId="0" xfId="0" applyFill="1" applyBorder="1"/>
    <xf numFmtId="0" fontId="22" fillId="0" borderId="1" xfId="0" applyFont="1" applyBorder="1" applyAlignment="1">
      <alignment wrapText="1"/>
    </xf>
    <xf numFmtId="0" fontId="3" fillId="0" borderId="0" xfId="0" applyFont="1" applyFill="1"/>
    <xf numFmtId="0" fontId="0" fillId="0" borderId="1" xfId="0" applyFill="1" applyBorder="1"/>
    <xf numFmtId="0" fontId="13" fillId="0" borderId="1" xfId="0" applyFont="1" applyBorder="1" applyAlignment="1"/>
    <xf numFmtId="0" fontId="3" fillId="0" borderId="0" xfId="0" applyFont="1" applyFill="1" applyAlignment="1">
      <alignment wrapText="1"/>
    </xf>
    <xf numFmtId="0" fontId="0" fillId="0" borderId="0" xfId="0" applyBorder="1" applyAlignment="1">
      <alignment wrapText="1"/>
    </xf>
    <xf numFmtId="0" fontId="0" fillId="4" borderId="0" xfId="0" applyFill="1" applyAlignment="1">
      <alignment wrapText="1"/>
    </xf>
    <xf numFmtId="0" fontId="3" fillId="4" borderId="0" xfId="0" applyFont="1" applyFill="1"/>
    <xf numFmtId="0" fontId="0" fillId="5" borderId="0" xfId="0" applyFill="1" applyBorder="1" applyAlignment="1">
      <alignment wrapText="1"/>
    </xf>
    <xf numFmtId="0" fontId="0" fillId="5" borderId="0" xfId="0" applyFill="1" applyBorder="1"/>
    <xf numFmtId="0" fontId="3" fillId="5" borderId="0" xfId="0" applyFont="1" applyFill="1"/>
    <xf numFmtId="0" fontId="0" fillId="3" borderId="0" xfId="0" applyFill="1"/>
    <xf numFmtId="0" fontId="1" fillId="3" borderId="0" xfId="0" applyFont="1" applyFill="1"/>
    <xf numFmtId="0" fontId="0" fillId="3" borderId="0" xfId="0" applyFill="1" applyAlignment="1">
      <alignment wrapText="1"/>
    </xf>
    <xf numFmtId="0" fontId="21" fillId="3" borderId="0" xfId="0" applyFont="1" applyFill="1"/>
    <xf numFmtId="0" fontId="3" fillId="3" borderId="0" xfId="0" applyFont="1" applyFill="1"/>
    <xf numFmtId="0" fontId="0" fillId="0" borderId="1" xfId="0" applyFill="1" applyBorder="1" applyAlignment="1">
      <alignment wrapText="1"/>
    </xf>
    <xf numFmtId="0" fontId="0" fillId="0" borderId="1" xfId="0" applyBorder="1" applyAlignment="1">
      <alignment wrapText="1"/>
    </xf>
    <xf numFmtId="0" fontId="15" fillId="0" borderId="0" xfId="0" applyFont="1"/>
    <xf numFmtId="0" fontId="8" fillId="0" borderId="0" xfId="0" applyFont="1"/>
    <xf numFmtId="0" fontId="0" fillId="0" borderId="1" xfId="0" applyNumberFormat="1" applyBorder="1" applyAlignment="1">
      <alignment wrapText="1"/>
    </xf>
    <xf numFmtId="0" fontId="25" fillId="0" borderId="0" xfId="0" applyFont="1"/>
    <xf numFmtId="0" fontId="0" fillId="0" borderId="1" xfId="0" applyFont="1" applyBorder="1" applyAlignment="1">
      <alignment wrapText="1"/>
    </xf>
    <xf numFmtId="0" fontId="0" fillId="0" borderId="1" xfId="0" applyNumberFormat="1" applyFont="1" applyBorder="1" applyAlignment="1">
      <alignment wrapText="1"/>
    </xf>
    <xf numFmtId="0" fontId="4" fillId="5" borderId="30" xfId="0" applyFont="1" applyFill="1" applyBorder="1"/>
    <xf numFmtId="0" fontId="2" fillId="4" borderId="0" xfId="0" applyFont="1" applyFill="1"/>
    <xf numFmtId="0" fontId="0" fillId="3" borderId="1" xfId="0" applyFont="1" applyFill="1" applyBorder="1"/>
    <xf numFmtId="0" fontId="0" fillId="4" borderId="1" xfId="0" applyFont="1" applyFill="1" applyBorder="1"/>
    <xf numFmtId="0" fontId="0" fillId="5" borderId="1" xfId="0" applyFont="1" applyFill="1" applyBorder="1"/>
    <xf numFmtId="1" fontId="24" fillId="8" borderId="1" xfId="0" applyNumberFormat="1" applyFont="1" applyFill="1" applyBorder="1" applyAlignment="1">
      <alignment horizontal="center" vertical="center"/>
    </xf>
    <xf numFmtId="1" fontId="24" fillId="9" borderId="1" xfId="0" applyNumberFormat="1" applyFont="1" applyFill="1" applyBorder="1" applyAlignment="1">
      <alignment horizontal="right" vertical="center"/>
    </xf>
    <xf numFmtId="0" fontId="2" fillId="9" borderId="1" xfId="0" applyFont="1" applyFill="1" applyBorder="1" applyAlignment="1">
      <alignment horizontal="right" vertical="center"/>
    </xf>
    <xf numFmtId="0" fontId="2" fillId="9" borderId="24" xfId="0" applyFont="1" applyFill="1" applyBorder="1" applyAlignment="1">
      <alignment wrapText="1"/>
    </xf>
    <xf numFmtId="0" fontId="0" fillId="0" borderId="11" xfId="0" applyBorder="1" applyAlignment="1">
      <alignment textRotation="90"/>
    </xf>
    <xf numFmtId="0" fontId="13" fillId="0" borderId="1" xfId="0" applyFont="1" applyBorder="1" applyAlignment="1">
      <alignment vertical="center" wrapText="1"/>
    </xf>
    <xf numFmtId="0" fontId="13" fillId="0" borderId="4" xfId="0" applyFont="1" applyBorder="1" applyAlignment="1">
      <alignment horizontal="left" vertical="center" wrapText="1"/>
    </xf>
    <xf numFmtId="0" fontId="13"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42" xfId="0" applyFont="1" applyBorder="1" applyAlignment="1">
      <alignment horizontal="left" vertical="center" wrapText="1"/>
    </xf>
    <xf numFmtId="0" fontId="13" fillId="0" borderId="29" xfId="0" applyFont="1" applyBorder="1" applyAlignment="1">
      <alignment horizontal="left" vertical="center" wrapText="1"/>
    </xf>
    <xf numFmtId="0" fontId="13" fillId="0" borderId="43" xfId="0" applyFont="1" applyBorder="1" applyAlignment="1">
      <alignment horizontal="left" vertical="center" wrapText="1"/>
    </xf>
    <xf numFmtId="14" fontId="0" fillId="9" borderId="10" xfId="0" applyNumberFormat="1" applyFill="1" applyBorder="1" applyAlignment="1">
      <alignment horizontal="right"/>
    </xf>
    <xf numFmtId="0" fontId="0" fillId="9" borderId="15" xfId="0" applyFill="1" applyBorder="1" applyAlignment="1"/>
    <xf numFmtId="0" fontId="0" fillId="0" borderId="1" xfId="0" applyBorder="1" applyAlignment="1">
      <alignment textRotation="90" wrapText="1"/>
    </xf>
    <xf numFmtId="0" fontId="13" fillId="0" borderId="10" xfId="0" applyFont="1" applyBorder="1" applyAlignment="1">
      <alignment horizontal="left" vertical="center" wrapText="1"/>
    </xf>
    <xf numFmtId="0" fontId="13" fillId="0" borderId="15" xfId="0" applyFont="1" applyBorder="1" applyAlignment="1">
      <alignment horizontal="left" vertical="center" wrapText="1"/>
    </xf>
    <xf numFmtId="0" fontId="13" fillId="0" borderId="44" xfId="0" applyFont="1" applyBorder="1" applyAlignment="1">
      <alignment horizontal="left" vertical="center" wrapText="1"/>
    </xf>
    <xf numFmtId="0" fontId="13" fillId="0" borderId="1" xfId="0" applyFont="1" applyFill="1" applyBorder="1" applyAlignment="1">
      <alignment vertical="center" wrapText="1"/>
    </xf>
    <xf numFmtId="0" fontId="1" fillId="2"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38" xfId="0" applyBorder="1" applyAlignment="1">
      <alignment horizontal="center" vertical="center" wrapText="1"/>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right" vertical="center"/>
    </xf>
    <xf numFmtId="0" fontId="0" fillId="0" borderId="14" xfId="0" applyBorder="1" applyAlignment="1">
      <alignment horizontal="right" vertical="center"/>
    </xf>
    <xf numFmtId="14" fontId="0" fillId="8" borderId="10" xfId="0" applyNumberFormat="1" applyFill="1" applyBorder="1" applyAlignment="1">
      <alignment horizontal="right"/>
    </xf>
    <xf numFmtId="0" fontId="0" fillId="8" borderId="15" xfId="0" applyFill="1" applyBorder="1" applyAlignment="1"/>
    <xf numFmtId="0" fontId="0" fillId="0" borderId="17" xfId="0" applyBorder="1" applyAlignment="1">
      <alignment textRotation="90"/>
    </xf>
    <xf numFmtId="0" fontId="0" fillId="0" borderId="11" xfId="0" applyBorder="1" applyAlignment="1">
      <alignment textRotation="90"/>
    </xf>
    <xf numFmtId="0" fontId="0" fillId="0" borderId="16" xfId="0" applyBorder="1" applyAlignment="1">
      <alignment textRotation="90"/>
    </xf>
    <xf numFmtId="0" fontId="2" fillId="8" borderId="16" xfId="0" applyFont="1" applyFill="1" applyBorder="1" applyAlignment="1">
      <alignment textRotation="90" wrapText="1"/>
    </xf>
    <xf numFmtId="0" fontId="2" fillId="8" borderId="11" xfId="0" applyFont="1" applyFill="1" applyBorder="1" applyAlignment="1">
      <alignment textRotation="90" wrapText="1"/>
    </xf>
    <xf numFmtId="0" fontId="0" fillId="8" borderId="1" xfId="0" applyFill="1" applyBorder="1" applyAlignment="1">
      <alignment vertical="center" wrapText="1"/>
    </xf>
    <xf numFmtId="0" fontId="0" fillId="0" borderId="1" xfId="0" applyFill="1" applyBorder="1" applyAlignment="1">
      <alignment wrapText="1"/>
    </xf>
    <xf numFmtId="0" fontId="0" fillId="0" borderId="1" xfId="0" applyBorder="1" applyAlignment="1">
      <alignment wrapText="1"/>
    </xf>
    <xf numFmtId="0" fontId="0" fillId="8" borderId="1" xfId="0" applyFill="1" applyBorder="1" applyAlignment="1">
      <alignment wrapText="1"/>
    </xf>
    <xf numFmtId="0" fontId="0" fillId="8" borderId="4" xfId="0" applyFill="1" applyBorder="1" applyAlignment="1">
      <alignment wrapText="1"/>
    </xf>
    <xf numFmtId="0" fontId="0" fillId="8" borderId="8" xfId="0" applyFill="1" applyBorder="1" applyAlignment="1">
      <alignment wrapText="1"/>
    </xf>
    <xf numFmtId="0" fontId="0" fillId="8" borderId="7" xfId="0" applyFill="1" applyBorder="1" applyAlignment="1">
      <alignment wrapText="1"/>
    </xf>
    <xf numFmtId="0" fontId="0" fillId="0" borderId="7" xfId="0" applyFill="1" applyBorder="1" applyAlignment="1">
      <alignment wrapText="1"/>
    </xf>
    <xf numFmtId="0" fontId="0" fillId="0" borderId="1" xfId="0" applyFont="1" applyFill="1" applyBorder="1" applyAlignment="1">
      <alignment wrapText="1"/>
    </xf>
    <xf numFmtId="0" fontId="14" fillId="8" borderId="23" xfId="0" applyFont="1" applyFill="1" applyBorder="1" applyAlignment="1">
      <alignment horizontal="center" vertical="center" wrapText="1"/>
    </xf>
    <xf numFmtId="0" fontId="14" fillId="8" borderId="41"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6" fillId="0" borderId="4" xfId="0" applyFont="1" applyBorder="1" applyAlignment="1">
      <alignment horizontal="right" vertical="center" wrapText="1"/>
    </xf>
    <xf numFmtId="0" fontId="6" fillId="0" borderId="8" xfId="0" applyFont="1" applyBorder="1" applyAlignment="1">
      <alignment horizontal="right" vertical="center" wrapText="1"/>
    </xf>
    <xf numFmtId="0" fontId="6" fillId="0" borderId="7" xfId="0" applyFont="1" applyBorder="1" applyAlignment="1">
      <alignment horizontal="right" vertical="center" wrapText="1"/>
    </xf>
    <xf numFmtId="0" fontId="0" fillId="0" borderId="8" xfId="0" applyBorder="1" applyAlignment="1">
      <alignment wrapText="1"/>
    </xf>
    <xf numFmtId="0" fontId="0" fillId="0" borderId="7" xfId="0" applyBorder="1" applyAlignment="1">
      <alignment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6" xfId="0" applyBorder="1" applyAlignment="1">
      <alignment textRotation="90" wrapText="1"/>
    </xf>
    <xf numFmtId="0" fontId="0" fillId="0" borderId="17" xfId="0" applyBorder="1" applyAlignment="1">
      <alignment textRotation="90" wrapText="1"/>
    </xf>
    <xf numFmtId="0" fontId="0" fillId="0" borderId="11" xfId="0" applyBorder="1" applyAlignment="1">
      <alignment textRotation="90" wrapText="1"/>
    </xf>
    <xf numFmtId="0" fontId="10" fillId="8" borderId="16"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0" fillId="0" borderId="16" xfId="0" applyBorder="1" applyAlignment="1">
      <alignment wrapText="1"/>
    </xf>
    <xf numFmtId="0" fontId="0" fillId="0" borderId="17" xfId="0" applyBorder="1" applyAlignment="1">
      <alignment wrapText="1"/>
    </xf>
    <xf numFmtId="0" fontId="0" fillId="0" borderId="11" xfId="0" applyBorder="1" applyAlignment="1">
      <alignment wrapText="1"/>
    </xf>
    <xf numFmtId="0" fontId="9" fillId="8" borderId="28" xfId="0" applyFont="1" applyFill="1" applyBorder="1" applyAlignment="1">
      <alignment horizontal="center" vertical="center" wrapText="1"/>
    </xf>
    <xf numFmtId="0" fontId="0" fillId="8" borderId="30" xfId="0" applyFill="1" applyBorder="1" applyAlignment="1">
      <alignment horizontal="center" vertical="center" wrapText="1"/>
    </xf>
    <xf numFmtId="0" fontId="0" fillId="8" borderId="18" xfId="0"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1" xfId="0" applyFill="1" applyBorder="1" applyAlignment="1">
      <alignment horizontal="center" vertical="center" wrapText="1"/>
    </xf>
    <xf numFmtId="0" fontId="1" fillId="2" borderId="28" xfId="0" applyFont="1" applyFill="1" applyBorder="1" applyAlignment="1">
      <alignment horizontal="right" vertical="center" wrapText="1"/>
    </xf>
    <xf numFmtId="0" fontId="0" fillId="0" borderId="29" xfId="0" applyBorder="1" applyAlignment="1">
      <alignment horizontal="right" vertical="center" wrapText="1"/>
    </xf>
    <xf numFmtId="0" fontId="0" fillId="0" borderId="19" xfId="0" applyBorder="1" applyAlignment="1">
      <alignment wrapText="1"/>
    </xf>
    <xf numFmtId="0" fontId="0" fillId="0" borderId="5" xfId="0" applyBorder="1" applyAlignment="1">
      <alignment wrapText="1"/>
    </xf>
    <xf numFmtId="0" fontId="0" fillId="0" borderId="4"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32" xfId="0" applyBorder="1" applyAlignment="1">
      <alignment wrapText="1"/>
    </xf>
    <xf numFmtId="0" fontId="0" fillId="0" borderId="24" xfId="0" applyBorder="1" applyAlignment="1">
      <alignment horizontal="right"/>
    </xf>
    <xf numFmtId="0" fontId="0" fillId="0" borderId="23" xfId="0" applyBorder="1" applyAlignment="1">
      <alignment horizontal="right"/>
    </xf>
    <xf numFmtId="0" fontId="0" fillId="0" borderId="10" xfId="0" applyBorder="1" applyAlignment="1">
      <alignment wrapText="1"/>
    </xf>
    <xf numFmtId="0" fontId="2" fillId="8" borderId="12"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0" fillId="8" borderId="25" xfId="0" applyFill="1" applyBorder="1" applyAlignment="1">
      <alignment wrapText="1"/>
    </xf>
    <xf numFmtId="0" fontId="0" fillId="8" borderId="27" xfId="0" applyFill="1" applyBorder="1" applyAlignment="1">
      <alignment wrapText="1"/>
    </xf>
    <xf numFmtId="0" fontId="0" fillId="8" borderId="26" xfId="0" applyFill="1" applyBorder="1" applyAlignment="1">
      <alignment wrapText="1"/>
    </xf>
    <xf numFmtId="0" fontId="0" fillId="0" borderId="20" xfId="0" applyBorder="1" applyAlignment="1">
      <alignment wrapText="1"/>
    </xf>
    <xf numFmtId="0" fontId="0" fillId="0" borderId="23" xfId="0" applyBorder="1" applyAlignment="1">
      <alignment wrapText="1"/>
    </xf>
    <xf numFmtId="0" fontId="0" fillId="8" borderId="4" xfId="0" applyFill="1" applyBorder="1" applyAlignment="1">
      <alignment vertical="center" wrapText="1"/>
    </xf>
    <xf numFmtId="0" fontId="0" fillId="8" borderId="8" xfId="0" applyFill="1" applyBorder="1" applyAlignment="1">
      <alignment vertical="center" wrapText="1"/>
    </xf>
    <xf numFmtId="0" fontId="0" fillId="8" borderId="7" xfId="0"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7" fillId="0" borderId="4" xfId="0" applyFont="1" applyBorder="1" applyAlignment="1">
      <alignment horizontal="right" vertical="center" wrapText="1"/>
    </xf>
    <xf numFmtId="0" fontId="7" fillId="0" borderId="8" xfId="0" applyFont="1" applyBorder="1" applyAlignment="1">
      <alignment horizontal="right" vertical="center" wrapText="1"/>
    </xf>
    <xf numFmtId="0" fontId="7" fillId="0" borderId="7" xfId="0" applyFont="1" applyBorder="1" applyAlignment="1">
      <alignment horizontal="right"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25" xfId="0" applyFill="1" applyBorder="1" applyAlignment="1">
      <alignment wrapText="1"/>
    </xf>
    <xf numFmtId="0" fontId="0" fillId="0" borderId="27" xfId="0" applyFill="1" applyBorder="1" applyAlignment="1">
      <alignment wrapText="1"/>
    </xf>
    <xf numFmtId="0" fontId="0" fillId="0" borderId="26" xfId="0" applyFill="1" applyBorder="1" applyAlignment="1">
      <alignment wrapText="1"/>
    </xf>
    <xf numFmtId="0" fontId="9" fillId="6"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cellXfs>
  <cellStyles count="1">
    <cellStyle name="Standaard" xfId="0" builtinId="0"/>
  </cellStyles>
  <dxfs count="25">
    <dxf>
      <fill>
        <patternFill>
          <bgColor rgb="FFFFFF00"/>
        </patternFill>
      </fill>
    </dxf>
    <dxf>
      <fill>
        <patternFill>
          <bgColor rgb="FFFFC000"/>
        </patternFill>
      </fill>
    </dxf>
    <dxf>
      <font>
        <color theme="0"/>
      </font>
      <fill>
        <patternFill>
          <bgColor rgb="FFFF0000"/>
        </patternFill>
      </fill>
    </dxf>
    <dxf>
      <font>
        <color theme="1"/>
      </font>
      <fill>
        <patternFill>
          <bgColor rgb="FF00B0F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FFFF00"/>
        </patternFill>
      </fill>
    </dxf>
    <dxf>
      <fill>
        <patternFill>
          <bgColor rgb="FFFFC000"/>
        </patternFill>
      </fill>
    </dxf>
    <dxf>
      <font>
        <color theme="0"/>
      </font>
      <fill>
        <patternFill>
          <bgColor rgb="FFFF0000"/>
        </patternFill>
      </fill>
    </dxf>
    <dxf>
      <font>
        <color theme="1"/>
      </font>
      <fill>
        <patternFill>
          <bgColor rgb="FF00B0F0"/>
        </patternFill>
      </fill>
    </dxf>
    <dxf>
      <fill>
        <patternFill>
          <bgColor rgb="FFFFFF00"/>
        </patternFill>
      </fill>
    </dxf>
    <dxf>
      <fill>
        <patternFill>
          <bgColor rgb="FFFFC000"/>
        </patternFill>
      </fill>
    </dxf>
    <dxf>
      <font>
        <color theme="0"/>
      </font>
      <fill>
        <patternFill>
          <bgColor rgb="FFFF0000"/>
        </patternFill>
      </fill>
    </dxf>
    <dxf>
      <font>
        <color theme="1"/>
      </font>
      <fill>
        <patternFill>
          <bgColor rgb="FF00B0F0"/>
        </patternFill>
      </fill>
    </dxf>
    <dxf>
      <fill>
        <patternFill>
          <bgColor rgb="FFFFFF00"/>
        </patternFill>
      </fill>
    </dxf>
    <dxf>
      <fill>
        <patternFill>
          <bgColor rgb="FFFFC000"/>
        </patternFill>
      </fill>
    </dxf>
    <dxf>
      <font>
        <color theme="0"/>
      </font>
      <fill>
        <patternFill>
          <bgColor rgb="FFFF0000"/>
        </patternFill>
      </fill>
    </dxf>
    <dxf>
      <fill>
        <patternFill>
          <bgColor rgb="FFFFFF00"/>
        </patternFill>
      </fill>
    </dxf>
    <dxf>
      <fill>
        <patternFill>
          <bgColor rgb="FFFFC000"/>
        </patternFill>
      </fill>
    </dxf>
    <dxf>
      <font>
        <color theme="0"/>
      </font>
      <fill>
        <patternFill>
          <bgColor rgb="FFFF0000"/>
        </patternFill>
      </fill>
    </dxf>
    <dxf>
      <font>
        <color theme="1"/>
      </font>
      <fill>
        <patternFill>
          <bgColor rgb="FF92D050"/>
        </patternFill>
      </fill>
    </dxf>
    <dxf>
      <fill>
        <patternFill>
          <bgColor rgb="FFFFC000"/>
        </patternFill>
      </fill>
    </dxf>
    <dxf>
      <font>
        <color theme="0"/>
      </font>
      <fill>
        <patternFill>
          <bgColor rgb="FFFF0000"/>
        </patternFill>
      </fill>
    </dxf>
  </dxfs>
  <tableStyles count="0" defaultTableStyle="TableStyleMedium9"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476250</xdr:colOff>
          <xdr:row>8</xdr:row>
          <xdr:rowOff>38100</xdr:rowOff>
        </xdr:from>
        <xdr:to>
          <xdr:col>3</xdr:col>
          <xdr:colOff>361950</xdr:colOff>
          <xdr:row>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vocht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8</xdr:row>
          <xdr:rowOff>38100</xdr:rowOff>
        </xdr:from>
        <xdr:to>
          <xdr:col>4</xdr:col>
          <xdr:colOff>238125</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water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8</xdr:row>
          <xdr:rowOff>38100</xdr:rowOff>
        </xdr:from>
        <xdr:to>
          <xdr:col>5</xdr:col>
          <xdr:colOff>57150</xdr:colOff>
          <xdr:row>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stof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28575</xdr:rowOff>
        </xdr:from>
        <xdr:to>
          <xdr:col>6</xdr:col>
          <xdr:colOff>190500</xdr:colOff>
          <xdr:row>8</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Explosie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38100</xdr:rowOff>
        </xdr:from>
        <xdr:to>
          <xdr:col>6</xdr:col>
          <xdr:colOff>781050</xdr:colOff>
          <xdr:row>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Mech.belast.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8</xdr:row>
          <xdr:rowOff>38100</xdr:rowOff>
        </xdr:from>
        <xdr:to>
          <xdr:col>6</xdr:col>
          <xdr:colOff>1304925</xdr:colOff>
          <xdr:row>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BA4/BA5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8</xdr:row>
          <xdr:rowOff>38100</xdr:rowOff>
        </xdr:from>
        <xdr:to>
          <xdr:col>6</xdr:col>
          <xdr:colOff>1819275</xdr:colOff>
          <xdr:row>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omments" Target="../comments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L35"/>
  <sheetViews>
    <sheetView tabSelected="1" zoomScale="88" zoomScaleNormal="88" workbookViewId="0">
      <selection activeCell="Q15" sqref="Q15"/>
    </sheetView>
  </sheetViews>
  <sheetFormatPr defaultRowHeight="15" x14ac:dyDescent="0.25"/>
  <cols>
    <col min="1" max="1" width="3.28515625" customWidth="1"/>
    <col min="2" max="2" width="11.5703125" customWidth="1"/>
    <col min="3" max="3" width="7.140625" customWidth="1"/>
    <col min="4" max="4" width="11.140625" customWidth="1"/>
    <col min="5" max="5" width="9.28515625" customWidth="1"/>
    <col min="6" max="6" width="8.85546875" customWidth="1"/>
    <col min="7" max="7" width="36.5703125" customWidth="1"/>
    <col min="8" max="8" width="8.28515625" customWidth="1"/>
    <col min="9" max="9" width="4.5703125" customWidth="1"/>
    <col min="10" max="10" width="80.28515625" customWidth="1"/>
    <col min="11" max="11" width="9" hidden="1" customWidth="1"/>
    <col min="12" max="12" width="9.5703125" customWidth="1"/>
  </cols>
  <sheetData>
    <row r="1" spans="1:12" ht="27" customHeight="1" thickBot="1" x14ac:dyDescent="0.3">
      <c r="A1" s="149" t="s">
        <v>365</v>
      </c>
      <c r="B1" s="13" t="s">
        <v>414</v>
      </c>
      <c r="C1" s="61"/>
      <c r="D1" s="135"/>
      <c r="E1" s="154" t="s">
        <v>0</v>
      </c>
      <c r="F1" s="155"/>
      <c r="G1" s="156"/>
      <c r="H1" s="52">
        <f>H33</f>
        <v>950</v>
      </c>
      <c r="I1" s="149" t="s">
        <v>366</v>
      </c>
      <c r="J1" s="58" t="s">
        <v>413</v>
      </c>
      <c r="K1" s="53"/>
      <c r="L1" s="52">
        <f>L33</f>
        <v>950</v>
      </c>
    </row>
    <row r="2" spans="1:12" ht="21.75" thickBot="1" x14ac:dyDescent="0.4">
      <c r="A2" s="149"/>
      <c r="B2" s="59" t="s">
        <v>1</v>
      </c>
      <c r="C2" s="60"/>
      <c r="D2" s="157" t="s">
        <v>78</v>
      </c>
      <c r="E2" s="158"/>
      <c r="F2" s="159"/>
      <c r="G2" s="86"/>
      <c r="H2" s="43" t="s">
        <v>85</v>
      </c>
      <c r="I2" s="149"/>
      <c r="J2" s="48" t="s">
        <v>1</v>
      </c>
      <c r="K2" s="53"/>
      <c r="L2" s="5" t="s">
        <v>394</v>
      </c>
    </row>
    <row r="3" spans="1:12" ht="20.25" customHeight="1" thickBot="1" x14ac:dyDescent="0.3">
      <c r="A3" s="149"/>
      <c r="B3" s="49" t="s">
        <v>77</v>
      </c>
      <c r="C3" s="162"/>
      <c r="D3" s="163"/>
      <c r="E3" s="160" t="s">
        <v>87</v>
      </c>
      <c r="F3" s="161"/>
      <c r="G3" s="85"/>
      <c r="H3" s="89"/>
      <c r="I3" s="149"/>
      <c r="J3" s="136">
        <f>D1</f>
        <v>0</v>
      </c>
      <c r="K3" s="54"/>
      <c r="L3" s="55">
        <f>H3</f>
        <v>0</v>
      </c>
    </row>
    <row r="4" spans="1:12" ht="20.25" customHeight="1" x14ac:dyDescent="0.25">
      <c r="A4" s="149"/>
      <c r="B4" s="16" t="s">
        <v>79</v>
      </c>
      <c r="C4" s="12" t="s">
        <v>80</v>
      </c>
      <c r="D4" s="27" t="s">
        <v>81</v>
      </c>
      <c r="E4" s="11"/>
      <c r="F4" s="11"/>
      <c r="G4" s="85"/>
      <c r="H4" s="90"/>
      <c r="I4" s="149"/>
      <c r="J4" s="147">
        <f>C3</f>
        <v>0</v>
      </c>
      <c r="K4" s="148"/>
      <c r="L4" s="55">
        <f t="shared" ref="L4:L6" si="0">H4</f>
        <v>0</v>
      </c>
    </row>
    <row r="5" spans="1:12" ht="20.25" customHeight="1" x14ac:dyDescent="0.25">
      <c r="A5" s="149"/>
      <c r="B5" s="50" t="s">
        <v>82</v>
      </c>
      <c r="C5" s="28" t="s">
        <v>90</v>
      </c>
      <c r="D5" s="5" t="s">
        <v>91</v>
      </c>
      <c r="E5" s="5" t="s">
        <v>84</v>
      </c>
      <c r="F5" s="5" t="s">
        <v>621</v>
      </c>
      <c r="G5" s="85"/>
      <c r="H5" s="90"/>
      <c r="I5" s="149"/>
      <c r="J5" s="50" t="s">
        <v>333</v>
      </c>
      <c r="K5" s="54"/>
      <c r="L5" s="55">
        <f t="shared" si="0"/>
        <v>0</v>
      </c>
    </row>
    <row r="6" spans="1:12" ht="30.75" customHeight="1" thickBot="1" x14ac:dyDescent="0.4">
      <c r="A6" s="149"/>
      <c r="B6" s="51" t="s">
        <v>86</v>
      </c>
      <c r="C6" s="14" t="s">
        <v>88</v>
      </c>
      <c r="D6" s="14" t="s">
        <v>89</v>
      </c>
      <c r="E6" s="29" t="s">
        <v>118</v>
      </c>
      <c r="F6" s="14"/>
      <c r="G6" s="85"/>
      <c r="H6" s="91"/>
      <c r="I6" s="149"/>
      <c r="J6" s="138">
        <f>C1</f>
        <v>0</v>
      </c>
      <c r="K6" s="54"/>
      <c r="L6" s="55">
        <f t="shared" si="0"/>
        <v>0</v>
      </c>
    </row>
    <row r="7" spans="1:12" ht="27.75" customHeight="1" x14ac:dyDescent="0.25">
      <c r="A7" s="38">
        <v>1</v>
      </c>
      <c r="B7" s="140" t="s">
        <v>539</v>
      </c>
      <c r="C7" s="140"/>
      <c r="D7" s="140"/>
      <c r="E7" s="140"/>
      <c r="F7" s="140"/>
      <c r="G7" s="80" t="s">
        <v>175</v>
      </c>
      <c r="H7" s="52">
        <f>VLOOKUP(G7,keuringuitgevx,2,FALSE)</f>
        <v>50</v>
      </c>
      <c r="I7" s="70">
        <f>A7</f>
        <v>1</v>
      </c>
      <c r="J7" s="79" t="s">
        <v>412</v>
      </c>
      <c r="K7" s="52">
        <f>VLOOKUP(J7,Keuringred,2,FALSE)</f>
        <v>0</v>
      </c>
      <c r="L7" s="57">
        <f>MAX(0,H7-K7)</f>
        <v>50</v>
      </c>
    </row>
    <row r="8" spans="1:12" ht="23.25" customHeight="1" thickBot="1" x14ac:dyDescent="0.3">
      <c r="A8" s="38">
        <v>2</v>
      </c>
      <c r="B8" s="140" t="s">
        <v>642</v>
      </c>
      <c r="C8" s="140"/>
      <c r="D8" s="140"/>
      <c r="E8" s="140"/>
      <c r="F8" s="140"/>
      <c r="G8" s="80" t="s">
        <v>175</v>
      </c>
      <c r="H8" s="52">
        <f>VLOOKUP(G8,kastkeuringOKx,2,FALSE)</f>
        <v>50</v>
      </c>
      <c r="I8" s="96">
        <f t="shared" ref="I8:I31" si="1">A8</f>
        <v>2</v>
      </c>
      <c r="J8" s="79" t="s">
        <v>412</v>
      </c>
      <c r="K8" s="52">
        <f>VLOOKUP(J8,kastkeuringred,2,FALSE)</f>
        <v>0</v>
      </c>
      <c r="L8" s="57">
        <f>MAX(0,H8-K8)</f>
        <v>50</v>
      </c>
    </row>
    <row r="9" spans="1:12" ht="30.75" customHeight="1" x14ac:dyDescent="0.25">
      <c r="A9" s="38">
        <v>3</v>
      </c>
      <c r="B9" s="144" t="s">
        <v>509</v>
      </c>
      <c r="C9" s="145"/>
      <c r="D9" s="145"/>
      <c r="E9" s="145"/>
      <c r="F9" s="146"/>
      <c r="G9" s="78" t="s">
        <v>175</v>
      </c>
      <c r="H9" s="52">
        <f>VLOOKUP(G9,Inbreukinst1,2,FALSE)</f>
        <v>50</v>
      </c>
      <c r="I9" s="96">
        <f t="shared" si="1"/>
        <v>3</v>
      </c>
      <c r="J9" s="88" t="s">
        <v>412</v>
      </c>
      <c r="K9" s="52">
        <f>VLOOKUP(J9,Inbrinstallred,2,FALSE)</f>
        <v>0</v>
      </c>
      <c r="L9" s="57">
        <f>MAX(0,H9-K9)</f>
        <v>50</v>
      </c>
    </row>
    <row r="10" spans="1:12" ht="30.75" hidden="1" customHeight="1" x14ac:dyDescent="0.25">
      <c r="A10" s="38">
        <v>4</v>
      </c>
      <c r="B10" s="141" t="s">
        <v>465</v>
      </c>
      <c r="C10" s="142"/>
      <c r="D10" s="142"/>
      <c r="E10" s="142"/>
      <c r="F10" s="143"/>
      <c r="G10" s="87" t="s">
        <v>474</v>
      </c>
      <c r="H10" s="52">
        <f>VLOOKUP(G10,Opmerkinstallx1,2,FALSE)</f>
        <v>0</v>
      </c>
      <c r="I10" s="96">
        <f t="shared" si="1"/>
        <v>4</v>
      </c>
      <c r="J10" s="88" t="s">
        <v>412</v>
      </c>
      <c r="K10" s="52">
        <f>VLOOKUP(J10,Opmerkinstallred,2,FALSE)</f>
        <v>0</v>
      </c>
      <c r="L10" s="57">
        <f t="shared" ref="L10:L31" si="2">MAX(0,H10-K10)</f>
        <v>0</v>
      </c>
    </row>
    <row r="11" spans="1:12" ht="30.75" hidden="1" customHeight="1" x14ac:dyDescent="0.25">
      <c r="A11" s="38">
        <v>5</v>
      </c>
      <c r="B11" s="141" t="s">
        <v>483</v>
      </c>
      <c r="C11" s="142"/>
      <c r="D11" s="142"/>
      <c r="E11" s="142"/>
      <c r="F11" s="143"/>
      <c r="G11" s="78" t="s">
        <v>491</v>
      </c>
      <c r="H11" s="52">
        <f>VLOOKUP(G11,Netsystx,2,FALSE)</f>
        <v>0</v>
      </c>
      <c r="I11" s="96">
        <f t="shared" si="1"/>
        <v>5</v>
      </c>
      <c r="J11" s="88" t="s">
        <v>412</v>
      </c>
      <c r="K11" s="52">
        <f>VLOOKUP(J11,Netsystred,2,FALSE)</f>
        <v>0</v>
      </c>
      <c r="L11" s="57">
        <f t="shared" si="2"/>
        <v>0</v>
      </c>
    </row>
    <row r="12" spans="1:12" ht="33.75" customHeight="1" x14ac:dyDescent="0.25">
      <c r="A12" s="38">
        <v>6</v>
      </c>
      <c r="B12" s="150" t="s">
        <v>2</v>
      </c>
      <c r="C12" s="151"/>
      <c r="D12" s="151"/>
      <c r="E12" s="151"/>
      <c r="F12" s="152"/>
      <c r="G12" s="87" t="s">
        <v>175</v>
      </c>
      <c r="H12" s="52">
        <f>VLOOKUP(G12,blokschemanv_1,2,FALSE)</f>
        <v>50</v>
      </c>
      <c r="I12" s="96">
        <f t="shared" si="1"/>
        <v>6</v>
      </c>
      <c r="J12" s="79" t="s">
        <v>412</v>
      </c>
      <c r="K12" s="52">
        <f>VLOOKUP(J12,blokschemared,2,FALSE)</f>
        <v>0</v>
      </c>
      <c r="L12" s="57">
        <f t="shared" si="2"/>
        <v>50</v>
      </c>
    </row>
    <row r="13" spans="1:12" ht="23.25" x14ac:dyDescent="0.25">
      <c r="A13" s="38">
        <v>7</v>
      </c>
      <c r="B13" s="140" t="s">
        <v>8</v>
      </c>
      <c r="C13" s="140"/>
      <c r="D13" s="140"/>
      <c r="E13" s="140"/>
      <c r="F13" s="140"/>
      <c r="G13" s="80" t="s">
        <v>175</v>
      </c>
      <c r="H13" s="52">
        <f>VLOOKUP(G13,eendraadx,2,FALSE)</f>
        <v>50</v>
      </c>
      <c r="I13" s="96">
        <f t="shared" si="1"/>
        <v>7</v>
      </c>
      <c r="J13" s="79" t="s">
        <v>412</v>
      </c>
      <c r="K13" s="52">
        <f>VLOOKUP(J13,Eendraadschemared,2,FALSE)</f>
        <v>0</v>
      </c>
      <c r="L13" s="57">
        <f t="shared" si="2"/>
        <v>50</v>
      </c>
    </row>
    <row r="14" spans="1:12" ht="23.25" x14ac:dyDescent="0.25">
      <c r="A14" s="38">
        <v>8</v>
      </c>
      <c r="B14" s="153" t="s">
        <v>234</v>
      </c>
      <c r="C14" s="153"/>
      <c r="D14" s="153"/>
      <c r="E14" s="153"/>
      <c r="F14" s="153"/>
      <c r="G14" s="80" t="s">
        <v>175</v>
      </c>
      <c r="H14" s="52">
        <f>VLOOKUP(G14,BA4personeelx,2,FALSE)</f>
        <v>50</v>
      </c>
      <c r="I14" s="96">
        <f t="shared" si="1"/>
        <v>8</v>
      </c>
      <c r="J14" s="92" t="s">
        <v>412</v>
      </c>
      <c r="K14" s="52">
        <f>VLOOKUP(J14,BA4red,2,FALSE)</f>
        <v>0</v>
      </c>
      <c r="L14" s="57">
        <f t="shared" si="2"/>
        <v>50</v>
      </c>
    </row>
    <row r="15" spans="1:12" ht="23.25" x14ac:dyDescent="0.25">
      <c r="A15" s="38">
        <v>9</v>
      </c>
      <c r="B15" s="153" t="s">
        <v>235</v>
      </c>
      <c r="C15" s="153"/>
      <c r="D15" s="153"/>
      <c r="E15" s="153"/>
      <c r="F15" s="153"/>
      <c r="G15" s="80" t="s">
        <v>175</v>
      </c>
      <c r="H15" s="52">
        <f>VLOOKUP(G15,BA5personeelx,2,FALSE)</f>
        <v>50</v>
      </c>
      <c r="I15" s="96">
        <f t="shared" si="1"/>
        <v>9</v>
      </c>
      <c r="J15" s="79" t="s">
        <v>412</v>
      </c>
      <c r="K15" s="52">
        <f>VLOOKUP(J15,BA5red,2,FALSE)</f>
        <v>0</v>
      </c>
      <c r="L15" s="57">
        <f t="shared" si="2"/>
        <v>50</v>
      </c>
    </row>
    <row r="16" spans="1:12" ht="23.25" x14ac:dyDescent="0.25">
      <c r="A16" s="38">
        <v>10</v>
      </c>
      <c r="B16" s="140" t="s">
        <v>10</v>
      </c>
      <c r="C16" s="140"/>
      <c r="D16" s="140"/>
      <c r="E16" s="140"/>
      <c r="F16" s="140"/>
      <c r="G16" s="80" t="s">
        <v>175</v>
      </c>
      <c r="H16" s="52">
        <f>VLOOKUP(G16,installatieverantwox,2,FALSE)</f>
        <v>50</v>
      </c>
      <c r="I16" s="96">
        <f t="shared" si="1"/>
        <v>10</v>
      </c>
      <c r="J16" s="79" t="s">
        <v>412</v>
      </c>
      <c r="K16" s="52">
        <f>VLOOKUP(J16,Installatieverantwred,2,FALSE)</f>
        <v>0</v>
      </c>
      <c r="L16" s="57">
        <f t="shared" si="2"/>
        <v>50</v>
      </c>
    </row>
    <row r="17" spans="1:12" ht="23.25" customHeight="1" x14ac:dyDescent="0.25">
      <c r="A17" s="38">
        <v>11</v>
      </c>
      <c r="B17" s="140" t="s">
        <v>21</v>
      </c>
      <c r="C17" s="140"/>
      <c r="D17" s="140"/>
      <c r="E17" s="140"/>
      <c r="F17" s="140"/>
      <c r="G17" s="80" t="s">
        <v>175</v>
      </c>
      <c r="H17" s="52">
        <f>VLOOKUP(G17,kastenafgeslx,2,FALSE)</f>
        <v>50</v>
      </c>
      <c r="I17" s="96">
        <f t="shared" si="1"/>
        <v>11</v>
      </c>
      <c r="J17" s="79" t="s">
        <v>412</v>
      </c>
      <c r="K17" s="52">
        <f>VLOOKUP(J17,Kastenafgeslred,2,FALSE)</f>
        <v>0</v>
      </c>
      <c r="L17" s="57">
        <f t="shared" si="2"/>
        <v>50</v>
      </c>
    </row>
    <row r="18" spans="1:12" ht="31.5" customHeight="1" x14ac:dyDescent="0.25">
      <c r="A18" s="38">
        <v>12</v>
      </c>
      <c r="B18" s="140" t="s">
        <v>454</v>
      </c>
      <c r="C18" s="140"/>
      <c r="D18" s="140"/>
      <c r="E18" s="140"/>
      <c r="F18" s="140"/>
      <c r="G18" s="80" t="s">
        <v>175</v>
      </c>
      <c r="H18" s="52">
        <f>VLOOKUP(G18,conformiteitOKx,2,FALSE)</f>
        <v>50</v>
      </c>
      <c r="I18" s="96">
        <f t="shared" si="1"/>
        <v>12</v>
      </c>
      <c r="J18" s="79" t="s">
        <v>412</v>
      </c>
      <c r="K18" s="52">
        <f>VLOOKUP(J18,conformiteitred,2,FALSE)</f>
        <v>0</v>
      </c>
      <c r="L18" s="57">
        <f t="shared" si="2"/>
        <v>50</v>
      </c>
    </row>
    <row r="19" spans="1:12" ht="28.5" customHeight="1" x14ac:dyDescent="0.25">
      <c r="A19" s="38">
        <v>13</v>
      </c>
      <c r="B19" s="140" t="s">
        <v>512</v>
      </c>
      <c r="C19" s="140"/>
      <c r="D19" s="140"/>
      <c r="E19" s="140"/>
      <c r="F19" s="140"/>
      <c r="G19" s="80" t="s">
        <v>175</v>
      </c>
      <c r="H19" s="52">
        <f>VLOOKUP(G19,differentieeltestx,2,FALSE)</f>
        <v>50</v>
      </c>
      <c r="I19" s="96">
        <f t="shared" si="1"/>
        <v>13</v>
      </c>
      <c r="J19" s="79" t="s">
        <v>412</v>
      </c>
      <c r="K19" s="52">
        <f>VLOOKUP(J19,Differentieelred,2,FALSE)</f>
        <v>0</v>
      </c>
      <c r="L19" s="57">
        <f t="shared" si="2"/>
        <v>50</v>
      </c>
    </row>
    <row r="20" spans="1:12" ht="27.75" customHeight="1" x14ac:dyDescent="0.25">
      <c r="A20" s="38">
        <v>14</v>
      </c>
      <c r="B20" s="140" t="s">
        <v>511</v>
      </c>
      <c r="C20" s="140"/>
      <c r="D20" s="140"/>
      <c r="E20" s="140"/>
      <c r="F20" s="140"/>
      <c r="G20" s="80" t="s">
        <v>46</v>
      </c>
      <c r="H20" s="52">
        <f>VLOOKUP(G20,Aardingweerstand,2,FALSE)</f>
        <v>50</v>
      </c>
      <c r="I20" s="96">
        <f t="shared" si="1"/>
        <v>14</v>
      </c>
      <c r="J20" s="79" t="s">
        <v>412</v>
      </c>
      <c r="K20" s="52">
        <f>VLOOKUP(J20,Aardingred,2,FALSE)</f>
        <v>0</v>
      </c>
      <c r="L20" s="57">
        <f t="shared" si="2"/>
        <v>50</v>
      </c>
    </row>
    <row r="21" spans="1:12" ht="23.25" customHeight="1" x14ac:dyDescent="0.25">
      <c r="A21" s="38">
        <v>15</v>
      </c>
      <c r="B21" s="140" t="s">
        <v>52</v>
      </c>
      <c r="C21" s="140"/>
      <c r="D21" s="140"/>
      <c r="E21" s="140"/>
      <c r="F21" s="140"/>
      <c r="G21" s="80" t="s">
        <v>177</v>
      </c>
      <c r="H21" s="52">
        <f>VLOOKUP(G21,aardingaanwezigx,2,FALSE)</f>
        <v>50</v>
      </c>
      <c r="I21" s="96">
        <f t="shared" si="1"/>
        <v>15</v>
      </c>
      <c r="J21" s="79" t="s">
        <v>412</v>
      </c>
      <c r="K21" s="52">
        <f>VLOOKUP(J21,Aardingaanwred,2,FALSE)</f>
        <v>0</v>
      </c>
      <c r="L21" s="57">
        <f t="shared" si="2"/>
        <v>50</v>
      </c>
    </row>
    <row r="22" spans="1:12" ht="30.75" customHeight="1" x14ac:dyDescent="0.25">
      <c r="A22" s="38">
        <v>16</v>
      </c>
      <c r="B22" s="140" t="s">
        <v>119</v>
      </c>
      <c r="C22" s="140"/>
      <c r="D22" s="140"/>
      <c r="E22" s="140"/>
      <c r="F22" s="140"/>
      <c r="G22" s="80" t="s">
        <v>46</v>
      </c>
      <c r="H22" s="52">
        <f>VLOOKUP(G22,omgevingsinvloedx,2,FALSE)</f>
        <v>50</v>
      </c>
      <c r="I22" s="96">
        <f t="shared" si="1"/>
        <v>16</v>
      </c>
      <c r="J22" s="79" t="s">
        <v>412</v>
      </c>
      <c r="K22" s="52">
        <f>VLOOKUP(J22,Omgevingsinvlred,2,FALSE)</f>
        <v>0</v>
      </c>
      <c r="L22" s="57">
        <f t="shared" si="2"/>
        <v>50</v>
      </c>
    </row>
    <row r="23" spans="1:12" ht="32.25" customHeight="1" x14ac:dyDescent="0.25">
      <c r="A23" s="38">
        <v>17</v>
      </c>
      <c r="B23" s="140" t="s">
        <v>120</v>
      </c>
      <c r="C23" s="140"/>
      <c r="D23" s="140"/>
      <c r="E23" s="140"/>
      <c r="F23" s="140"/>
      <c r="G23" s="79" t="s">
        <v>177</v>
      </c>
      <c r="H23" s="52">
        <f>VLOOKUP(G23,procedureelekx,2,FALSE)</f>
        <v>50</v>
      </c>
      <c r="I23" s="96">
        <f t="shared" si="1"/>
        <v>17</v>
      </c>
      <c r="J23" s="79" t="s">
        <v>412</v>
      </c>
      <c r="K23" s="52">
        <f>VLOOKUP(J23,Procedurered,2,FALSE)</f>
        <v>0</v>
      </c>
      <c r="L23" s="57">
        <f t="shared" si="2"/>
        <v>50</v>
      </c>
    </row>
    <row r="24" spans="1:12" ht="23.25" customHeight="1" x14ac:dyDescent="0.25">
      <c r="A24" s="38">
        <v>18</v>
      </c>
      <c r="B24" s="140" t="s">
        <v>510</v>
      </c>
      <c r="C24" s="140"/>
      <c r="D24" s="140"/>
      <c r="E24" s="140"/>
      <c r="F24" s="140"/>
      <c r="G24" s="80" t="s">
        <v>177</v>
      </c>
      <c r="H24" s="52">
        <f>VLOOKUP(G24,overspannx,2,FALSE)</f>
        <v>50</v>
      </c>
      <c r="I24" s="96">
        <f t="shared" si="1"/>
        <v>18</v>
      </c>
      <c r="J24" s="79" t="s">
        <v>412</v>
      </c>
      <c r="K24" s="52">
        <f>VLOOKUP(J24,overspanred,2,FALSE)</f>
        <v>0</v>
      </c>
      <c r="L24" s="57">
        <f t="shared" si="2"/>
        <v>50</v>
      </c>
    </row>
    <row r="25" spans="1:12" ht="23.25" customHeight="1" x14ac:dyDescent="0.25">
      <c r="A25" s="38">
        <v>19</v>
      </c>
      <c r="B25" s="140" t="s">
        <v>240</v>
      </c>
      <c r="C25" s="140"/>
      <c r="D25" s="140"/>
      <c r="E25" s="140"/>
      <c r="F25" s="140"/>
      <c r="G25" s="80" t="s">
        <v>177</v>
      </c>
      <c r="H25" s="52">
        <f>VLOOKUP(G25,blikseminslx,2,FALSE)</f>
        <v>50</v>
      </c>
      <c r="I25" s="96">
        <f t="shared" si="1"/>
        <v>19</v>
      </c>
      <c r="J25" s="79" t="s">
        <v>412</v>
      </c>
      <c r="K25" s="52">
        <f>VLOOKUP(J25,Bliksemred,2,FALSE)</f>
        <v>0</v>
      </c>
      <c r="L25" s="57">
        <f t="shared" si="2"/>
        <v>50</v>
      </c>
    </row>
    <row r="26" spans="1:12" ht="36.75" customHeight="1" x14ac:dyDescent="0.25">
      <c r="A26" s="38">
        <v>20</v>
      </c>
      <c r="B26" s="140" t="s">
        <v>244</v>
      </c>
      <c r="C26" s="140"/>
      <c r="D26" s="140"/>
      <c r="E26" s="140"/>
      <c r="F26" s="140"/>
      <c r="G26" s="80" t="s">
        <v>177</v>
      </c>
      <c r="H26" s="52">
        <f>VLOOKUP(G26,cosfix,2,FALSE)</f>
        <v>50</v>
      </c>
      <c r="I26" s="96">
        <f t="shared" si="1"/>
        <v>20</v>
      </c>
      <c r="J26" s="79" t="s">
        <v>412</v>
      </c>
      <c r="K26" s="52">
        <f>VLOOKUP(J26,cosred,2,FALSE)</f>
        <v>0</v>
      </c>
      <c r="L26" s="57">
        <f t="shared" si="2"/>
        <v>50</v>
      </c>
    </row>
    <row r="27" spans="1:12" ht="31.5" customHeight="1" x14ac:dyDescent="0.25">
      <c r="A27" s="38">
        <v>21</v>
      </c>
      <c r="B27" s="140" t="s">
        <v>587</v>
      </c>
      <c r="C27" s="140"/>
      <c r="D27" s="140"/>
      <c r="E27" s="140"/>
      <c r="F27" s="140"/>
      <c r="G27" s="80" t="s">
        <v>175</v>
      </c>
      <c r="H27" s="52">
        <f>VLOOKUP(G27,werkverantwx,2,FALSE)</f>
        <v>50</v>
      </c>
      <c r="I27" s="96">
        <f t="shared" si="1"/>
        <v>21</v>
      </c>
      <c r="J27" s="79" t="s">
        <v>412</v>
      </c>
      <c r="K27" s="52">
        <f>VLOOKUP(J27,werkverantwoplx,2,FALSE)</f>
        <v>0</v>
      </c>
      <c r="L27" s="57">
        <f t="shared" si="2"/>
        <v>50</v>
      </c>
    </row>
    <row r="28" spans="1:12" ht="31.5" hidden="1" customHeight="1" x14ac:dyDescent="0.25">
      <c r="A28" s="38">
        <v>22</v>
      </c>
      <c r="B28" s="140" t="s">
        <v>247</v>
      </c>
      <c r="C28" s="140"/>
      <c r="D28" s="140"/>
      <c r="E28" s="140"/>
      <c r="F28" s="140"/>
      <c r="G28" s="80" t="s">
        <v>249</v>
      </c>
      <c r="H28" s="52">
        <f>VLOOKUP(G28,spanninguitval,2,FALSE)</f>
        <v>0</v>
      </c>
      <c r="I28" s="96">
        <f t="shared" si="1"/>
        <v>22</v>
      </c>
      <c r="J28" s="93" t="s">
        <v>412</v>
      </c>
      <c r="K28" s="52">
        <f>VLOOKUP(J28,spanningred,2,FALSE)</f>
        <v>0</v>
      </c>
      <c r="L28" s="57">
        <f t="shared" si="2"/>
        <v>0</v>
      </c>
    </row>
    <row r="29" spans="1:12" ht="30" hidden="1" customHeight="1" x14ac:dyDescent="0.25">
      <c r="A29" s="38">
        <v>23</v>
      </c>
      <c r="B29" s="140" t="s">
        <v>68</v>
      </c>
      <c r="C29" s="140"/>
      <c r="D29" s="140"/>
      <c r="E29" s="140"/>
      <c r="F29" s="140"/>
      <c r="G29" s="80"/>
      <c r="H29" s="52">
        <v>0</v>
      </c>
      <c r="I29" s="96">
        <f t="shared" si="1"/>
        <v>23</v>
      </c>
      <c r="J29" s="79"/>
      <c r="K29" s="52"/>
      <c r="L29" s="57">
        <f t="shared" si="2"/>
        <v>0</v>
      </c>
    </row>
    <row r="30" spans="1:12" ht="28.5" hidden="1" customHeight="1" x14ac:dyDescent="0.25">
      <c r="A30" s="38">
        <v>24</v>
      </c>
      <c r="B30" s="140" t="s">
        <v>393</v>
      </c>
      <c r="C30" s="140"/>
      <c r="D30" s="140"/>
      <c r="E30" s="140"/>
      <c r="F30" s="140"/>
      <c r="G30" s="80"/>
      <c r="H30" s="52">
        <v>0</v>
      </c>
      <c r="I30" s="96">
        <f t="shared" si="1"/>
        <v>24</v>
      </c>
      <c r="J30" s="79"/>
      <c r="K30" s="52"/>
      <c r="L30" s="57">
        <f t="shared" si="2"/>
        <v>0</v>
      </c>
    </row>
    <row r="31" spans="1:12" ht="27" hidden="1" customHeight="1" x14ac:dyDescent="0.25">
      <c r="A31" s="38">
        <v>25</v>
      </c>
      <c r="B31" s="140" t="s">
        <v>393</v>
      </c>
      <c r="C31" s="140"/>
      <c r="D31" s="140"/>
      <c r="E31" s="140"/>
      <c r="F31" s="140"/>
      <c r="G31" s="80"/>
      <c r="H31" s="52">
        <v>0</v>
      </c>
      <c r="I31" s="96">
        <f t="shared" si="1"/>
        <v>25</v>
      </c>
      <c r="J31" s="79"/>
      <c r="K31" s="52"/>
      <c r="L31" s="57">
        <f t="shared" si="2"/>
        <v>0</v>
      </c>
    </row>
    <row r="32" spans="1:12" ht="23.25" x14ac:dyDescent="0.25">
      <c r="A32" s="39"/>
      <c r="B32" s="39"/>
      <c r="C32" s="39"/>
      <c r="D32" s="39"/>
      <c r="E32" s="39"/>
      <c r="F32" s="39"/>
      <c r="G32" s="39"/>
      <c r="H32" s="5"/>
      <c r="I32" s="38"/>
      <c r="J32" s="45"/>
      <c r="K32" s="56"/>
      <c r="L32" s="57"/>
    </row>
    <row r="33" spans="1:12" ht="23.25" x14ac:dyDescent="0.25">
      <c r="A33" s="39"/>
      <c r="B33" s="39"/>
      <c r="C33" s="39"/>
      <c r="D33" s="39"/>
      <c r="E33" s="39"/>
      <c r="F33" s="39"/>
      <c r="G33" s="41" t="s">
        <v>76</v>
      </c>
      <c r="H33" s="10">
        <f>SUM(H7:H32)</f>
        <v>950</v>
      </c>
      <c r="I33" s="38"/>
      <c r="J33" s="41" t="s">
        <v>515</v>
      </c>
      <c r="K33" s="10">
        <f>H33</f>
        <v>950</v>
      </c>
      <c r="L33" s="10">
        <f>SUM(L7:L32)</f>
        <v>950</v>
      </c>
    </row>
    <row r="35" spans="1:12" x14ac:dyDescent="0.25">
      <c r="G35" s="26"/>
    </row>
  </sheetData>
  <autoFilter ref="A6:L31" xr:uid="{00000000-0009-0000-0000-000000000000}">
    <filterColumn colId="7">
      <filters>
        <filter val="100"/>
        <filter val="15"/>
        <filter val="50"/>
        <filter val="60"/>
      </filters>
    </filterColumn>
  </autoFilter>
  <dataConsolidate/>
  <mergeCells count="32">
    <mergeCell ref="J4:K4"/>
    <mergeCell ref="A1:A6"/>
    <mergeCell ref="I1:I6"/>
    <mergeCell ref="B30:F30"/>
    <mergeCell ref="B17:F17"/>
    <mergeCell ref="B12:F12"/>
    <mergeCell ref="B13:F13"/>
    <mergeCell ref="B14:F14"/>
    <mergeCell ref="B15:F15"/>
    <mergeCell ref="B16:F16"/>
    <mergeCell ref="B29:F29"/>
    <mergeCell ref="B27:F27"/>
    <mergeCell ref="E1:G1"/>
    <mergeCell ref="D2:F2"/>
    <mergeCell ref="E3:F3"/>
    <mergeCell ref="C3:D3"/>
    <mergeCell ref="B31:F31"/>
    <mergeCell ref="B22:F22"/>
    <mergeCell ref="B21:F21"/>
    <mergeCell ref="B23:F23"/>
    <mergeCell ref="B24:F24"/>
    <mergeCell ref="B25:F25"/>
    <mergeCell ref="B26:F26"/>
    <mergeCell ref="B28:F28"/>
    <mergeCell ref="B7:F7"/>
    <mergeCell ref="B8:F8"/>
    <mergeCell ref="B18:F18"/>
    <mergeCell ref="B19:F19"/>
    <mergeCell ref="B20:F20"/>
    <mergeCell ref="B10:F10"/>
    <mergeCell ref="B9:F9"/>
    <mergeCell ref="B11:F11"/>
  </mergeCells>
  <conditionalFormatting sqref="H29:H31">
    <cfRule type="cellIs" dxfId="24" priority="83" operator="greaterThanOrEqual">
      <formula>5</formula>
    </cfRule>
    <cfRule type="cellIs" dxfId="23" priority="84" operator="between">
      <formula>1.1</formula>
      <formula>5</formula>
    </cfRule>
    <cfRule type="cellIs" dxfId="22" priority="85" operator="equal">
      <formula>1</formula>
    </cfRule>
  </conditionalFormatting>
  <conditionalFormatting sqref="H33 K33:L33 H1 L1">
    <cfRule type="cellIs" dxfId="21" priority="80" operator="greaterThanOrEqual">
      <formula>150</formula>
    </cfRule>
    <cfRule type="cellIs" dxfId="20" priority="81" operator="between">
      <formula>50</formula>
      <formula>150</formula>
    </cfRule>
    <cfRule type="cellIs" dxfId="19" priority="82" operator="lessThanOrEqual">
      <formula>50</formula>
    </cfRule>
  </conditionalFormatting>
  <conditionalFormatting sqref="K7:K33 H7:H31">
    <cfRule type="cellIs" dxfId="18" priority="57" operator="between">
      <formula>35</formula>
      <formula>500</formula>
    </cfRule>
    <cfRule type="cellIs" dxfId="17" priority="58" operator="between">
      <formula>20</formula>
      <formula>35</formula>
    </cfRule>
    <cfRule type="cellIs" dxfId="16" priority="59" operator="lessThanOrEqual">
      <formula>20</formula>
    </cfRule>
  </conditionalFormatting>
  <conditionalFormatting sqref="K7:K33 H7:H31">
    <cfRule type="cellIs" dxfId="15" priority="52" operator="equal">
      <formula>50</formula>
    </cfRule>
  </conditionalFormatting>
  <conditionalFormatting sqref="L7:L32">
    <cfRule type="iconSet" priority="133">
      <iconSet iconSet="3Signs" showValue="0" reverse="1">
        <cfvo type="percent" val="0"/>
        <cfvo type="num" val="0" gte="0"/>
        <cfvo type="num" val="25"/>
      </iconSet>
    </cfRule>
  </conditionalFormatting>
  <dataValidations xWindow="339" yWindow="246" count="44">
    <dataValidation type="list" allowBlank="1" showInputMessage="1" showErrorMessage="1" sqref="G18" xr:uid="{00000000-0002-0000-0000-000000000000}">
      <formula1>conformiteitx</formula1>
    </dataValidation>
    <dataValidation type="list" allowBlank="1" showInputMessage="1" showErrorMessage="1" sqref="G19" xr:uid="{00000000-0002-0000-0000-000001000000}">
      <formula1>differentieelx</formula1>
    </dataValidation>
    <dataValidation type="list" allowBlank="1" showInputMessage="1" showErrorMessage="1" sqref="G20" xr:uid="{00000000-0002-0000-0000-000002000000}">
      <formula1>aarding</formula1>
    </dataValidation>
    <dataValidation type="list" allowBlank="1" showInputMessage="1" showErrorMessage="1" sqref="G21" xr:uid="{00000000-0002-0000-0000-000003000000}">
      <formula1>aardingaanwx</formula1>
    </dataValidation>
    <dataValidation type="list" allowBlank="1" showInputMessage="1" showErrorMessage="1" sqref="G22" xr:uid="{00000000-0002-0000-0000-000004000000}">
      <formula1>omgevingsinvlx</formula1>
    </dataValidation>
    <dataValidation type="list" allowBlank="1" showInputMessage="1" showErrorMessage="1" sqref="G23" xr:uid="{00000000-0002-0000-0000-000005000000}">
      <formula1>procedurex</formula1>
    </dataValidation>
    <dataValidation type="list" allowBlank="1" showInputMessage="1" showErrorMessage="1" sqref="G24" xr:uid="{00000000-0002-0000-0000-000006000000}">
      <formula1>overspan</formula1>
    </dataValidation>
    <dataValidation type="list" allowBlank="1" showInputMessage="1" showErrorMessage="1" sqref="G25" xr:uid="{00000000-0002-0000-0000-000007000000}">
      <formula1>Bliksemafl</formula1>
    </dataValidation>
    <dataValidation type="list" allowBlank="1" showInputMessage="1" showErrorMessage="1" sqref="G26" xr:uid="{00000000-0002-0000-0000-000008000000}">
      <formula1>cos</formula1>
    </dataValidation>
    <dataValidation type="list" allowBlank="1" showInputMessage="1" showErrorMessage="1" sqref="G28" xr:uid="{00000000-0002-0000-0000-000009000000}">
      <formula1>spanning</formula1>
    </dataValidation>
    <dataValidation type="list" allowBlank="1" showInputMessage="1" showErrorMessage="1" sqref="J18" xr:uid="{00000000-0002-0000-0000-00000A000000}">
      <formula1>Conformiteitopl</formula1>
    </dataValidation>
    <dataValidation type="list" allowBlank="1" showInputMessage="1" showErrorMessage="1" sqref="J19" xr:uid="{00000000-0002-0000-0000-00000B000000}">
      <formula1>Differentieelopl</formula1>
    </dataValidation>
    <dataValidation type="list" allowBlank="1" showInputMessage="1" showErrorMessage="1" sqref="J20" xr:uid="{00000000-0002-0000-0000-00000C000000}">
      <formula1>Aardingopl</formula1>
    </dataValidation>
    <dataValidation type="list" allowBlank="1" showInputMessage="1" showErrorMessage="1" sqref="J21" xr:uid="{00000000-0002-0000-0000-00000D000000}">
      <formula1>Aardingaanwopl</formula1>
    </dataValidation>
    <dataValidation type="list" allowBlank="1" showInputMessage="1" showErrorMessage="1" sqref="J22" xr:uid="{00000000-0002-0000-0000-00000E000000}">
      <formula1>Omgevingsinvlopl</formula1>
    </dataValidation>
    <dataValidation type="list" allowBlank="1" showInputMessage="1" showErrorMessage="1" sqref="J23" xr:uid="{00000000-0002-0000-0000-00000F000000}">
      <formula1>Procedureopl</formula1>
    </dataValidation>
    <dataValidation type="list" allowBlank="1" showInputMessage="1" showErrorMessage="1" sqref="J24" xr:uid="{00000000-0002-0000-0000-000010000000}">
      <formula1>Overspanopl</formula1>
    </dataValidation>
    <dataValidation type="list" allowBlank="1" showInputMessage="1" showErrorMessage="1" sqref="J25" xr:uid="{00000000-0002-0000-0000-000011000000}">
      <formula1>Bliksemopl</formula1>
    </dataValidation>
    <dataValidation type="list" allowBlank="1" showInputMessage="1" showErrorMessage="1" sqref="J26" xr:uid="{00000000-0002-0000-0000-000012000000}">
      <formula1>cosopl</formula1>
    </dataValidation>
    <dataValidation type="list" allowBlank="1" showInputMessage="1" showErrorMessage="1" sqref="J28" xr:uid="{00000000-0002-0000-0000-000013000000}">
      <formula1>spanningopl</formula1>
    </dataValidation>
    <dataValidation type="list" allowBlank="1" showInputMessage="1" showErrorMessage="1" sqref="G27" xr:uid="{00000000-0002-0000-0000-000014000000}">
      <formula1>Werkverantw</formula1>
    </dataValidation>
    <dataValidation type="list" allowBlank="1" showInputMessage="1" showErrorMessage="1" sqref="J27" xr:uid="{00000000-0002-0000-0000-000015000000}">
      <formula1>werkverantwopl</formula1>
    </dataValidation>
    <dataValidation type="list" allowBlank="1" showInputMessage="1" showErrorMessage="1" sqref="G8" xr:uid="{00000000-0002-0000-0000-000016000000}">
      <formula1>kastkeuringx</formula1>
    </dataValidation>
    <dataValidation type="list" allowBlank="1" showInputMessage="1" showErrorMessage="1" sqref="J8" xr:uid="{00000000-0002-0000-0000-000017000000}">
      <formula1>kastkeuringopl</formula1>
    </dataValidation>
    <dataValidation type="list" allowBlank="1" showInputMessage="1" showErrorMessage="1" sqref="G7" xr:uid="{00000000-0002-0000-0000-000018000000}">
      <formula1>keuringx</formula1>
    </dataValidation>
    <dataValidation type="list" allowBlank="1" showInputMessage="1" showErrorMessage="1" sqref="J7" xr:uid="{00000000-0002-0000-0000-000019000000}">
      <formula1>keuringopl</formula1>
    </dataValidation>
    <dataValidation type="list" allowBlank="1" showInputMessage="1" showErrorMessage="1" sqref="G12" xr:uid="{00000000-0002-0000-0000-00001A000000}">
      <formula1>blokschemanv</formula1>
    </dataValidation>
    <dataValidation type="list" allowBlank="1" showInputMessage="1" showErrorMessage="1" sqref="G13" xr:uid="{00000000-0002-0000-0000-00001B000000}">
      <formula1>eendraadschemax</formula1>
    </dataValidation>
    <dataValidation type="list" allowBlank="1" showInputMessage="1" showErrorMessage="1" sqref="G14" xr:uid="{00000000-0002-0000-0000-00001C000000}">
      <formula1>BA4x</formula1>
    </dataValidation>
    <dataValidation type="list" allowBlank="1" showInputMessage="1" showErrorMessage="1" sqref="G15" xr:uid="{00000000-0002-0000-0000-00001D000000}">
      <formula1>BA5x</formula1>
    </dataValidation>
    <dataValidation type="list" allowBlank="1" showInputMessage="1" showErrorMessage="1" sqref="G16" xr:uid="{00000000-0002-0000-0000-00001E000000}">
      <formula1>installverantwx</formula1>
    </dataValidation>
    <dataValidation type="list" allowBlank="1" showInputMessage="1" showErrorMessage="1" sqref="G17" xr:uid="{00000000-0002-0000-0000-00001F000000}">
      <formula1>kastenx</formula1>
    </dataValidation>
    <dataValidation type="list" allowBlank="1" showInputMessage="1" showErrorMessage="1" sqref="J12" xr:uid="{00000000-0002-0000-0000-000020000000}">
      <formula1>blokschemaopl</formula1>
    </dataValidation>
    <dataValidation type="list" allowBlank="1" showInputMessage="1" showErrorMessage="1" sqref="J13" xr:uid="{00000000-0002-0000-0000-000021000000}">
      <formula1>endraadschemaopl</formula1>
    </dataValidation>
    <dataValidation type="list" allowBlank="1" showInputMessage="1" showErrorMessage="1" sqref="J14" xr:uid="{00000000-0002-0000-0000-000022000000}">
      <formula1>BA4opl</formula1>
    </dataValidation>
    <dataValidation type="list" allowBlank="1" showInputMessage="1" showErrorMessage="1" sqref="J15" xr:uid="{00000000-0002-0000-0000-000023000000}">
      <formula1>BA5opl</formula1>
    </dataValidation>
    <dataValidation type="list" allowBlank="1" showInputMessage="1" showErrorMessage="1" sqref="J16" xr:uid="{00000000-0002-0000-0000-000024000000}">
      <formula1>Installverantwopl</formula1>
    </dataValidation>
    <dataValidation type="list" allowBlank="1" showInputMessage="1" showErrorMessage="1" sqref="J17" xr:uid="{00000000-0002-0000-0000-000025000000}">
      <formula1>kastenopl</formula1>
    </dataValidation>
    <dataValidation type="list" allowBlank="1" showInputMessage="1" showErrorMessage="1" sqref="G9" xr:uid="{00000000-0002-0000-0000-000026000000}">
      <formula1>Inbrinstall1</formula1>
    </dataValidation>
    <dataValidation type="list" allowBlank="1" showInputMessage="1" showErrorMessage="1" sqref="J9" xr:uid="{00000000-0002-0000-0000-000027000000}">
      <formula1>Inbrinstallopl</formula1>
    </dataValidation>
    <dataValidation type="list" allowBlank="1" showInputMessage="1" showErrorMessage="1" sqref="G10" xr:uid="{00000000-0002-0000-0000-000028000000}">
      <formula1>Opmerkinstall1</formula1>
    </dataValidation>
    <dataValidation type="list" allowBlank="1" showInputMessage="1" showErrorMessage="1" sqref="J10" xr:uid="{00000000-0002-0000-0000-000029000000}">
      <formula1>Opmerkinstallopl</formula1>
    </dataValidation>
    <dataValidation type="list" allowBlank="1" showInputMessage="1" showErrorMessage="1" sqref="G11" xr:uid="{00000000-0002-0000-0000-00002A000000}">
      <formula1>Netsyst</formula1>
    </dataValidation>
    <dataValidation type="list" allowBlank="1" showInputMessage="1" showErrorMessage="1" sqref="J11" xr:uid="{00000000-0002-0000-0000-00002B000000}">
      <formula1>Netsystopl</formula1>
    </dataValidation>
  </dataValidations>
  <pageMargins left="0.23622047244094491" right="0.23622047244094491" top="0.74803149606299213" bottom="0.74803149606299213" header="0.31496062992125984" footer="0.31496062992125984"/>
  <pageSetup paperSize="9" orientation="portrait" r:id="rId1"/>
  <headerFooter>
    <oddHeader xml:space="preserve">&amp;LSG Sint-Quintinus&amp;R </oddHeader>
    <oddFooter>&amp;LRA elektrische Installatie&amp;C&amp;"-,Vet"Installatie&amp;R&amp;D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3"/>
  <sheetViews>
    <sheetView topLeftCell="I1" zoomScale="136" zoomScaleNormal="136" workbookViewId="0">
      <selection activeCell="T10" sqref="T10"/>
    </sheetView>
  </sheetViews>
  <sheetFormatPr defaultRowHeight="15" x14ac:dyDescent="0.25"/>
  <cols>
    <col min="1" max="1" width="3.7109375" customWidth="1"/>
    <col min="6" max="6" width="12.28515625" customWidth="1"/>
    <col min="7" max="7" width="35.28515625" customWidth="1"/>
    <col min="8" max="8" width="8.42578125" customWidth="1"/>
    <col min="9" max="9" width="4" customWidth="1"/>
    <col min="10" max="10" width="10.140625" customWidth="1"/>
    <col min="11" max="11" width="9.7109375" customWidth="1"/>
    <col min="12" max="12" width="8" customWidth="1"/>
    <col min="13" max="13" width="3.85546875" customWidth="1"/>
    <col min="14" max="14" width="12.5703125" customWidth="1"/>
    <col min="15" max="15" width="25.28515625" customWidth="1"/>
    <col min="16" max="16" width="9.85546875" hidden="1" customWidth="1"/>
    <col min="17" max="17" width="11.28515625" customWidth="1"/>
  </cols>
  <sheetData>
    <row r="1" spans="1:18" ht="26.25" x14ac:dyDescent="0.4">
      <c r="A1" s="167"/>
      <c r="B1" s="1" t="s">
        <v>0</v>
      </c>
      <c r="C1" s="2"/>
      <c r="D1" s="2"/>
      <c r="E1" s="2"/>
      <c r="F1" s="2"/>
      <c r="G1" s="2"/>
      <c r="H1" s="62">
        <f>H33</f>
        <v>1150</v>
      </c>
      <c r="I1" s="166">
        <f>A1</f>
        <v>0</v>
      </c>
      <c r="J1" s="1" t="s">
        <v>338</v>
      </c>
      <c r="K1" s="2"/>
      <c r="L1" s="2"/>
      <c r="M1" s="2"/>
      <c r="N1" s="2"/>
      <c r="O1" s="2"/>
      <c r="P1" s="9"/>
      <c r="Q1" s="2"/>
      <c r="R1" s="62">
        <f>Q33</f>
        <v>1150</v>
      </c>
    </row>
    <row r="2" spans="1:18" ht="21.75" thickBot="1" x14ac:dyDescent="0.4">
      <c r="A2" s="168"/>
      <c r="B2" s="131" t="s">
        <v>59</v>
      </c>
      <c r="C2" s="7"/>
      <c r="D2" s="7"/>
      <c r="E2" s="7"/>
      <c r="F2" s="4" t="s">
        <v>60</v>
      </c>
      <c r="G2" s="81"/>
      <c r="H2" s="13" t="s">
        <v>92</v>
      </c>
      <c r="I2" s="165"/>
      <c r="J2" s="131" t="s">
        <v>59</v>
      </c>
      <c r="K2" s="7"/>
      <c r="L2" s="7"/>
      <c r="M2" s="7"/>
      <c r="N2" s="4" t="s">
        <v>60</v>
      </c>
      <c r="O2" s="137">
        <f>G2</f>
        <v>0</v>
      </c>
      <c r="P2" s="4"/>
      <c r="Q2" s="4" t="s">
        <v>92</v>
      </c>
    </row>
    <row r="3" spans="1:18" ht="21" x14ac:dyDescent="0.35">
      <c r="A3" s="166" t="s">
        <v>849</v>
      </c>
      <c r="B3" s="16" t="s">
        <v>93</v>
      </c>
      <c r="C3" s="172"/>
      <c r="D3" s="172"/>
      <c r="E3" s="172"/>
      <c r="F3" s="4" t="s">
        <v>83</v>
      </c>
      <c r="G3" s="82"/>
      <c r="H3" s="178"/>
      <c r="I3" s="166" t="s">
        <v>849</v>
      </c>
      <c r="J3" s="16" t="s">
        <v>93</v>
      </c>
      <c r="K3" s="170">
        <f>C3</f>
        <v>0</v>
      </c>
      <c r="L3" s="171"/>
      <c r="M3" s="171"/>
      <c r="N3" s="4" t="s">
        <v>83</v>
      </c>
      <c r="O3" s="84">
        <f>G3</f>
        <v>0</v>
      </c>
      <c r="P3" s="181"/>
      <c r="Q3" s="181">
        <f>H3</f>
        <v>0</v>
      </c>
    </row>
    <row r="4" spans="1:18" ht="18.75" customHeight="1" thickBot="1" x14ac:dyDescent="0.4">
      <c r="A4" s="165"/>
      <c r="B4" s="19" t="s">
        <v>94</v>
      </c>
      <c r="C4" s="15"/>
      <c r="D4" s="173"/>
      <c r="E4" s="174"/>
      <c r="F4" s="175"/>
      <c r="G4" s="82"/>
      <c r="H4" s="179"/>
      <c r="I4" s="165"/>
      <c r="J4" s="187"/>
      <c r="K4" s="187"/>
      <c r="L4" s="187"/>
      <c r="M4" s="187"/>
      <c r="N4" s="188"/>
      <c r="O4" s="84">
        <f t="shared" ref="O4:O6" si="0">G4</f>
        <v>0</v>
      </c>
      <c r="P4" s="182"/>
      <c r="Q4" s="182"/>
    </row>
    <row r="5" spans="1:18" ht="19.5" customHeight="1" x14ac:dyDescent="0.35">
      <c r="A5" s="164" t="s">
        <v>848</v>
      </c>
      <c r="B5" s="19" t="s">
        <v>95</v>
      </c>
      <c r="C5" s="16"/>
      <c r="D5" s="173"/>
      <c r="E5" s="174"/>
      <c r="F5" s="175"/>
      <c r="G5" s="82"/>
      <c r="H5" s="179"/>
      <c r="I5" s="166" t="s">
        <v>848</v>
      </c>
      <c r="J5" s="187"/>
      <c r="K5" s="187"/>
      <c r="L5" s="187"/>
      <c r="M5" s="187"/>
      <c r="N5" s="188"/>
      <c r="O5" s="84">
        <f t="shared" si="0"/>
        <v>0</v>
      </c>
      <c r="P5" s="182"/>
      <c r="Q5" s="182"/>
    </row>
    <row r="6" spans="1:18" ht="17.25" customHeight="1" thickBot="1" x14ac:dyDescent="0.4">
      <c r="A6" s="165"/>
      <c r="B6" s="176" t="s">
        <v>267</v>
      </c>
      <c r="C6" s="177"/>
      <c r="D6" s="177"/>
      <c r="E6" s="28" t="s">
        <v>80</v>
      </c>
      <c r="F6" s="28" t="s">
        <v>81</v>
      </c>
      <c r="G6" s="82"/>
      <c r="H6" s="180"/>
      <c r="I6" s="165"/>
      <c r="J6" s="187"/>
      <c r="K6" s="187"/>
      <c r="L6" s="187"/>
      <c r="M6" s="187"/>
      <c r="N6" s="188"/>
      <c r="O6" s="84">
        <f t="shared" si="0"/>
        <v>0</v>
      </c>
      <c r="P6" s="183"/>
      <c r="Q6" s="183"/>
    </row>
    <row r="7" spans="1:18" ht="11.25" customHeight="1" thickBot="1" x14ac:dyDescent="0.4">
      <c r="A7" s="139"/>
      <c r="B7" s="31"/>
      <c r="C7" s="32"/>
      <c r="D7" s="32"/>
      <c r="E7" s="32"/>
      <c r="F7" s="32"/>
      <c r="G7" s="33"/>
      <c r="H7" s="65"/>
      <c r="I7" s="139"/>
      <c r="J7" s="31"/>
      <c r="K7" s="32"/>
      <c r="L7" s="32"/>
      <c r="M7" s="32"/>
      <c r="N7" s="32"/>
      <c r="O7" s="44"/>
      <c r="P7" s="34"/>
    </row>
    <row r="8" spans="1:18" ht="20.25" customHeight="1" x14ac:dyDescent="0.25">
      <c r="A8" s="40">
        <v>1</v>
      </c>
      <c r="B8" s="189" t="s">
        <v>269</v>
      </c>
      <c r="C8" s="189"/>
      <c r="D8" s="189"/>
      <c r="E8" s="189"/>
      <c r="F8" s="189"/>
      <c r="G8" s="83" t="s">
        <v>177</v>
      </c>
      <c r="H8" s="10">
        <f>VLOOKUP(G8,inbreukxx1,2,FALSE)</f>
        <v>50</v>
      </c>
      <c r="I8" s="40">
        <f>A8</f>
        <v>1</v>
      </c>
      <c r="J8" s="169" t="s">
        <v>412</v>
      </c>
      <c r="K8" s="169"/>
      <c r="L8" s="169"/>
      <c r="M8" s="169"/>
      <c r="N8" s="169"/>
      <c r="O8" s="169"/>
      <c r="P8" s="10">
        <f>VLOOKUP(J8,inbreukxxopl1,2,FALSE)</f>
        <v>0</v>
      </c>
      <c r="Q8" s="57">
        <f>MAX(0,H8-P8)</f>
        <v>50</v>
      </c>
    </row>
    <row r="9" spans="1:18" ht="23.25" x14ac:dyDescent="0.25">
      <c r="A9" s="38">
        <v>2</v>
      </c>
      <c r="B9" s="189" t="s">
        <v>270</v>
      </c>
      <c r="C9" s="189"/>
      <c r="D9" s="189"/>
      <c r="E9" s="189"/>
      <c r="F9" s="189"/>
      <c r="G9" s="83" t="s">
        <v>177</v>
      </c>
      <c r="H9" s="10">
        <f>VLOOKUP(G9,Opmerkkastxx1,2,FALSE)</f>
        <v>50</v>
      </c>
      <c r="I9" s="38">
        <f t="shared" ref="I9:I32" si="1">A9</f>
        <v>2</v>
      </c>
      <c r="J9" s="169" t="s">
        <v>412</v>
      </c>
      <c r="K9" s="169"/>
      <c r="L9" s="169"/>
      <c r="M9" s="169"/>
      <c r="N9" s="169"/>
      <c r="O9" s="169" t="s">
        <v>295</v>
      </c>
      <c r="P9" s="10">
        <f>VLOOKUP(J9,Opmerkkastoplx1,2,FALSE)</f>
        <v>0</v>
      </c>
      <c r="Q9" s="57">
        <f t="shared" ref="Q9:Q32" si="2">MAX(0,H9-P9)</f>
        <v>50</v>
      </c>
    </row>
    <row r="10" spans="1:18" ht="23.25" x14ac:dyDescent="0.25">
      <c r="A10" s="40">
        <v>3</v>
      </c>
      <c r="B10" s="189" t="s">
        <v>507</v>
      </c>
      <c r="C10" s="189"/>
      <c r="D10" s="189"/>
      <c r="E10" s="189"/>
      <c r="F10" s="189"/>
      <c r="G10" s="83" t="s">
        <v>502</v>
      </c>
      <c r="H10" s="10">
        <f>VLOOKUP(G10,Kortslx,2,FALSE)</f>
        <v>50</v>
      </c>
      <c r="I10" s="40">
        <f t="shared" si="1"/>
        <v>3</v>
      </c>
      <c r="J10" s="169" t="s">
        <v>412</v>
      </c>
      <c r="K10" s="169"/>
      <c r="L10" s="169"/>
      <c r="M10" s="169"/>
      <c r="N10" s="169"/>
      <c r="O10" s="169"/>
      <c r="P10" s="10">
        <f>VLOOKUP(J10,Kortslmetred,2,FALSE)</f>
        <v>0</v>
      </c>
      <c r="Q10" s="57">
        <f t="shared" si="2"/>
        <v>50</v>
      </c>
    </row>
    <row r="11" spans="1:18" ht="36" customHeight="1" x14ac:dyDescent="0.25">
      <c r="A11" s="94">
        <v>4</v>
      </c>
      <c r="B11" s="189" t="s">
        <v>272</v>
      </c>
      <c r="C11" s="189"/>
      <c r="D11" s="189"/>
      <c r="E11" s="189"/>
      <c r="F11" s="189"/>
      <c r="G11" s="83" t="s">
        <v>46</v>
      </c>
      <c r="H11" s="10">
        <f>VLOOKUP(G11,Beschermgel,2,FALSE)</f>
        <v>50</v>
      </c>
      <c r="I11" s="38">
        <f t="shared" si="1"/>
        <v>4</v>
      </c>
      <c r="J11" s="169" t="s">
        <v>412</v>
      </c>
      <c r="K11" s="169"/>
      <c r="L11" s="169"/>
      <c r="M11" s="169"/>
      <c r="N11" s="169"/>
      <c r="O11" s="169" t="s">
        <v>274</v>
      </c>
      <c r="P11" s="10">
        <f>VLOOKUP(J11,Beschmgeltt,2,FALSE)</f>
        <v>0</v>
      </c>
      <c r="Q11" s="57">
        <f t="shared" si="2"/>
        <v>50</v>
      </c>
    </row>
    <row r="12" spans="1:18" ht="28.5" customHeight="1" x14ac:dyDescent="0.25">
      <c r="A12" s="95">
        <v>5</v>
      </c>
      <c r="B12" s="189" t="s">
        <v>273</v>
      </c>
      <c r="C12" s="189"/>
      <c r="D12" s="189"/>
      <c r="E12" s="189"/>
      <c r="F12" s="189"/>
      <c r="G12" s="83" t="s">
        <v>46</v>
      </c>
      <c r="H12" s="10">
        <f>VLOOKUP(G12,Overbodige,2,FALSE)</f>
        <v>50</v>
      </c>
      <c r="I12" s="40">
        <f t="shared" si="1"/>
        <v>5</v>
      </c>
      <c r="J12" s="169" t="s">
        <v>412</v>
      </c>
      <c r="K12" s="169"/>
      <c r="L12" s="169"/>
      <c r="M12" s="169"/>
      <c r="N12" s="169"/>
      <c r="O12" s="169" t="s">
        <v>275</v>
      </c>
      <c r="P12" s="10">
        <f>VLOOKUP(J12,Overbodigred,2,FALSE)</f>
        <v>0</v>
      </c>
      <c r="Q12" s="57">
        <f t="shared" si="2"/>
        <v>50</v>
      </c>
    </row>
    <row r="13" spans="1:18" ht="18.75" customHeight="1" x14ac:dyDescent="0.25">
      <c r="A13" s="94">
        <v>6</v>
      </c>
      <c r="B13" s="190" t="s">
        <v>210</v>
      </c>
      <c r="C13" s="190"/>
      <c r="D13" s="190"/>
      <c r="E13" s="190"/>
      <c r="F13" s="190"/>
      <c r="G13" s="80" t="s">
        <v>177</v>
      </c>
      <c r="H13" s="10">
        <f>VLOOKUP(G13,Brandvertr,2,FALSE)</f>
        <v>50</v>
      </c>
      <c r="I13" s="38">
        <f t="shared" si="1"/>
        <v>6</v>
      </c>
      <c r="J13" s="169" t="s">
        <v>412</v>
      </c>
      <c r="K13" s="169"/>
      <c r="L13" s="169"/>
      <c r="M13" s="169"/>
      <c r="N13" s="169"/>
      <c r="O13" s="169" t="s">
        <v>297</v>
      </c>
      <c r="P13" s="10">
        <f>VLOOKUP(J13,Brandvertragendred,2,FALSE)</f>
        <v>0</v>
      </c>
      <c r="Q13" s="57">
        <f t="shared" si="2"/>
        <v>50</v>
      </c>
    </row>
    <row r="14" spans="1:18" ht="32.25" customHeight="1" x14ac:dyDescent="0.25">
      <c r="A14" s="95">
        <v>7</v>
      </c>
      <c r="B14" s="189" t="s">
        <v>540</v>
      </c>
      <c r="C14" s="189"/>
      <c r="D14" s="189"/>
      <c r="E14" s="189"/>
      <c r="F14" s="189"/>
      <c r="G14" s="79" t="s">
        <v>179</v>
      </c>
      <c r="H14" s="10">
        <f>VLOOKUP(G14,kastnummerx,2,FALSE)</f>
        <v>50</v>
      </c>
      <c r="I14" s="40">
        <f t="shared" si="1"/>
        <v>7</v>
      </c>
      <c r="J14" s="169" t="s">
        <v>412</v>
      </c>
      <c r="K14" s="169"/>
      <c r="L14" s="169"/>
      <c r="M14" s="169"/>
      <c r="N14" s="169"/>
      <c r="O14" s="169" t="s">
        <v>276</v>
      </c>
      <c r="P14" s="10">
        <f>VLOOKUP(J14,Kastbrred,2,FALSE)</f>
        <v>0</v>
      </c>
      <c r="Q14" s="57">
        <f t="shared" si="2"/>
        <v>50</v>
      </c>
    </row>
    <row r="15" spans="1:18" ht="30.75" customHeight="1" x14ac:dyDescent="0.25">
      <c r="A15" s="94">
        <v>8</v>
      </c>
      <c r="B15" s="190" t="s">
        <v>548</v>
      </c>
      <c r="C15" s="190"/>
      <c r="D15" s="190"/>
      <c r="E15" s="190"/>
      <c r="F15" s="190"/>
      <c r="G15" s="79" t="s">
        <v>46</v>
      </c>
      <c r="H15" s="10">
        <f>VLOOKUP(G15,pictovoltagex,2,FALSE)</f>
        <v>50</v>
      </c>
      <c r="I15" s="38">
        <f t="shared" si="1"/>
        <v>8</v>
      </c>
      <c r="J15" s="169" t="s">
        <v>412</v>
      </c>
      <c r="K15" s="169"/>
      <c r="L15" s="169"/>
      <c r="M15" s="169"/>
      <c r="N15" s="169"/>
      <c r="O15" s="169" t="s">
        <v>277</v>
      </c>
      <c r="P15" s="10">
        <f>VLOOKUP(J15,Pictored,2,FALSE)</f>
        <v>0</v>
      </c>
      <c r="Q15" s="57">
        <f t="shared" si="2"/>
        <v>50</v>
      </c>
    </row>
    <row r="16" spans="1:18" ht="20.25" customHeight="1" x14ac:dyDescent="0.25">
      <c r="A16" s="95">
        <v>9</v>
      </c>
      <c r="B16" s="189" t="s">
        <v>69</v>
      </c>
      <c r="C16" s="189"/>
      <c r="D16" s="189"/>
      <c r="E16" s="189"/>
      <c r="F16" s="189"/>
      <c r="G16" s="80" t="s">
        <v>46</v>
      </c>
      <c r="H16" s="10">
        <f>VLOOKUP(G16,Eendraad1aanwt,2,FALSE)</f>
        <v>50</v>
      </c>
      <c r="I16" s="40">
        <f t="shared" si="1"/>
        <v>9</v>
      </c>
      <c r="J16" s="169" t="s">
        <v>412</v>
      </c>
      <c r="K16" s="169"/>
      <c r="L16" s="169"/>
      <c r="M16" s="169"/>
      <c r="N16" s="169"/>
      <c r="O16" s="169" t="s">
        <v>296</v>
      </c>
      <c r="P16" s="10">
        <f>VLOOKUP(J16,eendraad1redt,2,FALSE)</f>
        <v>0</v>
      </c>
      <c r="Q16" s="57">
        <f t="shared" si="2"/>
        <v>50</v>
      </c>
    </row>
    <row r="17" spans="1:17" ht="32.25" customHeight="1" x14ac:dyDescent="0.25">
      <c r="A17" s="95">
        <v>10</v>
      </c>
      <c r="B17" s="189" t="s">
        <v>627</v>
      </c>
      <c r="C17" s="189"/>
      <c r="D17" s="189"/>
      <c r="E17" s="189"/>
      <c r="F17" s="189"/>
      <c r="G17" s="80" t="s">
        <v>46</v>
      </c>
      <c r="H17" s="10">
        <f>VLOOKUP(G17,situatieschemax,2,FALSE)</f>
        <v>50</v>
      </c>
      <c r="I17" s="40">
        <f t="shared" si="1"/>
        <v>10</v>
      </c>
      <c r="J17" s="169" t="s">
        <v>412</v>
      </c>
      <c r="K17" s="169"/>
      <c r="L17" s="169"/>
      <c r="M17" s="169"/>
      <c r="N17" s="169"/>
      <c r="O17" s="169" t="s">
        <v>296</v>
      </c>
      <c r="P17" s="10">
        <f>VLOOKUP(J17,Situatieschemaoplx,2,FALSE)</f>
        <v>0</v>
      </c>
      <c r="Q17" s="57">
        <f t="shared" si="2"/>
        <v>50</v>
      </c>
    </row>
    <row r="18" spans="1:17" ht="31.5" customHeight="1" x14ac:dyDescent="0.25">
      <c r="A18" s="94">
        <v>11</v>
      </c>
      <c r="B18" s="189" t="s">
        <v>74</v>
      </c>
      <c r="C18" s="189"/>
      <c r="D18" s="189"/>
      <c r="E18" s="189"/>
      <c r="F18" s="189"/>
      <c r="G18" s="79" t="s">
        <v>180</v>
      </c>
      <c r="H18" s="10">
        <f>VLOOKUP(G18,thermobeeldx,2,FALSE)</f>
        <v>50</v>
      </c>
      <c r="I18" s="38">
        <f t="shared" si="1"/>
        <v>11</v>
      </c>
      <c r="J18" s="169" t="s">
        <v>412</v>
      </c>
      <c r="K18" s="169"/>
      <c r="L18" s="169"/>
      <c r="M18" s="169"/>
      <c r="N18" s="169"/>
      <c r="O18" s="169" t="s">
        <v>278</v>
      </c>
      <c r="P18" s="10">
        <f>VLOOKUP(J18,thermored,2,FALSE)</f>
        <v>0</v>
      </c>
      <c r="Q18" s="57">
        <f t="shared" si="2"/>
        <v>50</v>
      </c>
    </row>
    <row r="19" spans="1:17" ht="22.5" customHeight="1" x14ac:dyDescent="0.25">
      <c r="A19" s="95">
        <v>12</v>
      </c>
      <c r="B19" s="190" t="s">
        <v>217</v>
      </c>
      <c r="C19" s="190"/>
      <c r="D19" s="190"/>
      <c r="E19" s="190"/>
      <c r="F19" s="190"/>
      <c r="G19" s="79" t="s">
        <v>178</v>
      </c>
      <c r="H19" s="10">
        <f>VLOOKUP(G19,warmteafvoert,2,FALSE)</f>
        <v>50</v>
      </c>
      <c r="I19" s="40">
        <f t="shared" si="1"/>
        <v>12</v>
      </c>
      <c r="J19" s="169" t="s">
        <v>412</v>
      </c>
      <c r="K19" s="169"/>
      <c r="L19" s="169"/>
      <c r="M19" s="169"/>
      <c r="N19" s="169"/>
      <c r="O19" s="169" t="s">
        <v>279</v>
      </c>
      <c r="P19" s="10">
        <f>VLOOKUP(J19,Warmtered,2,FALSE)</f>
        <v>0</v>
      </c>
      <c r="Q19" s="57">
        <f t="shared" si="2"/>
        <v>50</v>
      </c>
    </row>
    <row r="20" spans="1:17" ht="21.75" customHeight="1" x14ac:dyDescent="0.25">
      <c r="A20" s="94">
        <v>13</v>
      </c>
      <c r="B20" s="190" t="s">
        <v>204</v>
      </c>
      <c r="C20" s="190"/>
      <c r="D20" s="190"/>
      <c r="E20" s="190"/>
      <c r="F20" s="190"/>
      <c r="G20" s="79" t="s">
        <v>175</v>
      </c>
      <c r="H20" s="10">
        <f>VLOOKUP(G20,Thermischebev,2,FALSE)</f>
        <v>50</v>
      </c>
      <c r="I20" s="38">
        <f t="shared" si="1"/>
        <v>13</v>
      </c>
      <c r="J20" s="169" t="s">
        <v>412</v>
      </c>
      <c r="K20" s="169"/>
      <c r="L20" s="169"/>
      <c r="M20" s="169"/>
      <c r="N20" s="169"/>
      <c r="O20" s="169" t="s">
        <v>280</v>
      </c>
      <c r="P20" s="10">
        <f>VLOOKUP(J20,Thermiekred,2,FALSE)</f>
        <v>0</v>
      </c>
      <c r="Q20" s="57">
        <f t="shared" si="2"/>
        <v>50</v>
      </c>
    </row>
    <row r="21" spans="1:17" ht="23.25" x14ac:dyDescent="0.25">
      <c r="A21" s="95">
        <v>14</v>
      </c>
      <c r="B21" s="190" t="s">
        <v>96</v>
      </c>
      <c r="C21" s="190"/>
      <c r="D21" s="190"/>
      <c r="E21" s="190"/>
      <c r="F21" s="190"/>
      <c r="G21" s="79" t="s">
        <v>46</v>
      </c>
      <c r="H21" s="10">
        <f>VLOOKUP(G21,slotvoorzienx,2,FALSE)</f>
        <v>50</v>
      </c>
      <c r="I21" s="40">
        <f t="shared" si="1"/>
        <v>14</v>
      </c>
      <c r="J21" s="169" t="s">
        <v>412</v>
      </c>
      <c r="K21" s="169"/>
      <c r="L21" s="169"/>
      <c r="M21" s="169"/>
      <c r="N21" s="169"/>
      <c r="O21" s="169" t="s">
        <v>281</v>
      </c>
      <c r="P21" s="10">
        <f>VLOOKUP(J21,slotred,2,FALSE)</f>
        <v>0</v>
      </c>
      <c r="Q21" s="57">
        <f t="shared" si="2"/>
        <v>50</v>
      </c>
    </row>
    <row r="22" spans="1:17" ht="31.5" customHeight="1" x14ac:dyDescent="0.25">
      <c r="A22" s="94">
        <v>15</v>
      </c>
      <c r="B22" s="190" t="s">
        <v>182</v>
      </c>
      <c r="C22" s="190"/>
      <c r="D22" s="190"/>
      <c r="E22" s="190"/>
      <c r="F22" s="190"/>
      <c r="G22" s="79" t="s">
        <v>46</v>
      </c>
      <c r="H22" s="10">
        <f>VLOOKUP(G22,romstof,2,FALSE)</f>
        <v>50</v>
      </c>
      <c r="I22" s="38">
        <f t="shared" si="1"/>
        <v>15</v>
      </c>
      <c r="J22" s="169" t="s">
        <v>412</v>
      </c>
      <c r="K22" s="169"/>
      <c r="L22" s="169"/>
      <c r="M22" s="169"/>
      <c r="N22" s="169"/>
      <c r="O22" s="169" t="s">
        <v>282</v>
      </c>
      <c r="P22" s="10">
        <f>VLOOKUP(J22,rommelred,2,FALSE)</f>
        <v>0</v>
      </c>
      <c r="Q22" s="57">
        <f t="shared" si="2"/>
        <v>50</v>
      </c>
    </row>
    <row r="23" spans="1:17" ht="23.25" x14ac:dyDescent="0.25">
      <c r="A23" s="95">
        <v>16</v>
      </c>
      <c r="B23" s="190" t="s">
        <v>453</v>
      </c>
      <c r="C23" s="190"/>
      <c r="D23" s="190"/>
      <c r="E23" s="190"/>
      <c r="F23" s="190"/>
      <c r="G23" s="79" t="s">
        <v>181</v>
      </c>
      <c r="H23" s="10">
        <f>VLOOKUP(G23,aardlekbeveiligingx,2,FALSE)</f>
        <v>50</v>
      </c>
      <c r="I23" s="40">
        <f t="shared" si="1"/>
        <v>16</v>
      </c>
      <c r="J23" s="169" t="s">
        <v>412</v>
      </c>
      <c r="K23" s="169"/>
      <c r="L23" s="169"/>
      <c r="M23" s="169"/>
      <c r="N23" s="169"/>
      <c r="O23" s="169" t="s">
        <v>283</v>
      </c>
      <c r="P23" s="10">
        <f>VLOOKUP(J23,Aardlekred,2,FALSE)</f>
        <v>0</v>
      </c>
      <c r="Q23" s="57">
        <f t="shared" si="2"/>
        <v>50</v>
      </c>
    </row>
    <row r="24" spans="1:17" ht="23.25" x14ac:dyDescent="0.25">
      <c r="A24" s="94">
        <v>17</v>
      </c>
      <c r="B24" s="190" t="s">
        <v>105</v>
      </c>
      <c r="C24" s="190"/>
      <c r="D24" s="190"/>
      <c r="E24" s="190"/>
      <c r="F24" s="190"/>
      <c r="G24" s="79" t="s">
        <v>46</v>
      </c>
      <c r="H24" s="10">
        <f>VLOOKUP(G24,zichtbaarheidx,2,FALSE)</f>
        <v>50</v>
      </c>
      <c r="I24" s="38">
        <f t="shared" si="1"/>
        <v>17</v>
      </c>
      <c r="J24" s="169" t="s">
        <v>412</v>
      </c>
      <c r="K24" s="169"/>
      <c r="L24" s="169"/>
      <c r="M24" s="169"/>
      <c r="N24" s="169"/>
      <c r="O24" s="169" t="s">
        <v>284</v>
      </c>
      <c r="P24" s="10">
        <f>VLOOKUP(J24,Zichtbaarred,2,FALSE)</f>
        <v>0</v>
      </c>
      <c r="Q24" s="57">
        <f t="shared" si="2"/>
        <v>50</v>
      </c>
    </row>
    <row r="25" spans="1:17" ht="23.25" x14ac:dyDescent="0.25">
      <c r="A25" s="95">
        <v>18</v>
      </c>
      <c r="B25" s="190" t="s">
        <v>216</v>
      </c>
      <c r="C25" s="190"/>
      <c r="D25" s="190"/>
      <c r="E25" s="190"/>
      <c r="F25" s="190"/>
      <c r="G25" s="79" t="s">
        <v>46</v>
      </c>
      <c r="H25" s="10">
        <f>VLOOKUP(G25,aardverbindingx,2,FALSE)</f>
        <v>50</v>
      </c>
      <c r="I25" s="40">
        <f t="shared" si="1"/>
        <v>18</v>
      </c>
      <c r="J25" s="169" t="s">
        <v>412</v>
      </c>
      <c r="K25" s="169"/>
      <c r="L25" s="169"/>
      <c r="M25" s="169"/>
      <c r="N25" s="169"/>
      <c r="O25" s="169" t="s">
        <v>285</v>
      </c>
      <c r="P25" s="10">
        <f>VLOOKUP(J25,Aardverbred,2,FALSE)</f>
        <v>0</v>
      </c>
      <c r="Q25" s="57">
        <f t="shared" si="2"/>
        <v>50</v>
      </c>
    </row>
    <row r="26" spans="1:17" ht="21.75" customHeight="1" x14ac:dyDescent="0.25">
      <c r="A26" s="94">
        <v>19</v>
      </c>
      <c r="B26" s="190" t="s">
        <v>187</v>
      </c>
      <c r="C26" s="190"/>
      <c r="D26" s="190"/>
      <c r="E26" s="190"/>
      <c r="F26" s="190"/>
      <c r="G26" s="79" t="s">
        <v>175</v>
      </c>
      <c r="H26" s="10">
        <f>VLOOKUP(G26,instr,2,FALSE)</f>
        <v>50</v>
      </c>
      <c r="I26" s="38">
        <f t="shared" si="1"/>
        <v>19</v>
      </c>
      <c r="J26" s="169" t="s">
        <v>412</v>
      </c>
      <c r="K26" s="169"/>
      <c r="L26" s="169"/>
      <c r="M26" s="169"/>
      <c r="N26" s="169"/>
      <c r="O26" s="169"/>
      <c r="P26" s="10">
        <f>VLOOKUP(J26,instructred,2,FALSE)</f>
        <v>0</v>
      </c>
      <c r="Q26" s="57">
        <f t="shared" si="2"/>
        <v>50</v>
      </c>
    </row>
    <row r="27" spans="1:17" ht="32.25" customHeight="1" x14ac:dyDescent="0.25">
      <c r="A27" s="95">
        <v>20</v>
      </c>
      <c r="B27" s="190" t="s">
        <v>551</v>
      </c>
      <c r="C27" s="190"/>
      <c r="D27" s="190"/>
      <c r="E27" s="190"/>
      <c r="F27" s="190"/>
      <c r="G27" s="79" t="s">
        <v>178</v>
      </c>
      <c r="H27" s="10">
        <f>VLOOKUP(G27,Product,2,FALSE)</f>
        <v>50</v>
      </c>
      <c r="I27" s="40">
        <f t="shared" si="1"/>
        <v>20</v>
      </c>
      <c r="J27" s="169" t="s">
        <v>412</v>
      </c>
      <c r="K27" s="169"/>
      <c r="L27" s="169"/>
      <c r="M27" s="169"/>
      <c r="N27" s="169"/>
      <c r="O27" s="169" t="s">
        <v>286</v>
      </c>
      <c r="P27" s="10">
        <f>VLOOKUP(J27,Productenred,2,FALSE)</f>
        <v>0</v>
      </c>
      <c r="Q27" s="57">
        <f t="shared" si="2"/>
        <v>50</v>
      </c>
    </row>
    <row r="28" spans="1:17" ht="33" customHeight="1" x14ac:dyDescent="0.25">
      <c r="A28" s="94">
        <v>21</v>
      </c>
      <c r="B28" s="190" t="s">
        <v>226</v>
      </c>
      <c r="C28" s="190"/>
      <c r="D28" s="190"/>
      <c r="E28" s="190"/>
      <c r="F28" s="190"/>
      <c r="G28" s="80" t="s">
        <v>177</v>
      </c>
      <c r="H28" s="10">
        <f>VLOOKUP(G28,vonken,2,FALSE)</f>
        <v>50</v>
      </c>
      <c r="I28" s="38">
        <f t="shared" si="1"/>
        <v>21</v>
      </c>
      <c r="J28" s="169" t="s">
        <v>412</v>
      </c>
      <c r="K28" s="169"/>
      <c r="L28" s="169"/>
      <c r="M28" s="169"/>
      <c r="N28" s="169"/>
      <c r="O28" s="169" t="s">
        <v>287</v>
      </c>
      <c r="P28" s="10">
        <f>VLOOKUP(J28,vonkred,2,FALSE)</f>
        <v>0</v>
      </c>
      <c r="Q28" s="57">
        <f t="shared" si="2"/>
        <v>50</v>
      </c>
    </row>
    <row r="29" spans="1:17" ht="35.25" customHeight="1" x14ac:dyDescent="0.25">
      <c r="A29" s="95">
        <v>22</v>
      </c>
      <c r="B29" s="190" t="s">
        <v>513</v>
      </c>
      <c r="C29" s="190"/>
      <c r="D29" s="190"/>
      <c r="E29" s="190"/>
      <c r="F29" s="190"/>
      <c r="G29" s="80" t="s">
        <v>46</v>
      </c>
      <c r="H29" s="10">
        <f>VLOOKUP(G29,Invloeden,2,FALSE)</f>
        <v>50</v>
      </c>
      <c r="I29" s="40">
        <f t="shared" si="1"/>
        <v>22</v>
      </c>
      <c r="J29" s="169" t="s">
        <v>412</v>
      </c>
      <c r="K29" s="169"/>
      <c r="L29" s="169"/>
      <c r="M29" s="169"/>
      <c r="N29" s="169"/>
      <c r="O29" s="169" t="s">
        <v>288</v>
      </c>
      <c r="P29" s="10">
        <f>VLOOKUP(J29,uitwkastred,2,FALSE)</f>
        <v>0</v>
      </c>
      <c r="Q29" s="57">
        <f t="shared" si="2"/>
        <v>50</v>
      </c>
    </row>
    <row r="30" spans="1:17" ht="35.25" customHeight="1" x14ac:dyDescent="0.25">
      <c r="A30" s="94">
        <v>23</v>
      </c>
      <c r="B30" s="190" t="s">
        <v>643</v>
      </c>
      <c r="C30" s="190"/>
      <c r="D30" s="190"/>
      <c r="E30" s="190"/>
      <c r="F30" s="190"/>
      <c r="G30" s="93" t="s">
        <v>608</v>
      </c>
      <c r="H30" s="10">
        <f>VLOOKUP(G30,labelx,2,FALSE)</f>
        <v>50</v>
      </c>
      <c r="I30" s="40">
        <f t="shared" si="1"/>
        <v>23</v>
      </c>
      <c r="J30" s="169" t="s">
        <v>412</v>
      </c>
      <c r="K30" s="169"/>
      <c r="L30" s="169"/>
      <c r="M30" s="169"/>
      <c r="N30" s="169"/>
      <c r="O30" s="169" t="s">
        <v>288</v>
      </c>
      <c r="P30" s="10">
        <f>VLOOKUP(J30,labeloplx,2,FALSE)</f>
        <v>0</v>
      </c>
      <c r="Q30" s="57">
        <f t="shared" ref="Q30" si="3">MAX(0,H30-P30)</f>
        <v>50</v>
      </c>
    </row>
    <row r="31" spans="1:17" ht="31.5" customHeight="1" x14ac:dyDescent="0.25">
      <c r="A31" s="95">
        <v>24</v>
      </c>
      <c r="B31" s="189" t="s">
        <v>68</v>
      </c>
      <c r="C31" s="189"/>
      <c r="D31" s="189"/>
      <c r="E31" s="189"/>
      <c r="F31" s="189"/>
      <c r="G31" s="80"/>
      <c r="H31" s="10">
        <v>0</v>
      </c>
      <c r="I31" s="38">
        <f t="shared" si="1"/>
        <v>24</v>
      </c>
      <c r="J31" s="169"/>
      <c r="K31" s="169"/>
      <c r="L31" s="169"/>
      <c r="M31" s="169"/>
      <c r="N31" s="169"/>
      <c r="O31" s="169"/>
      <c r="P31" s="10">
        <f t="shared" ref="P31:P33" si="4">H31</f>
        <v>0</v>
      </c>
      <c r="Q31" s="57">
        <f t="shared" si="2"/>
        <v>0</v>
      </c>
    </row>
    <row r="32" spans="1:17" ht="28.5" customHeight="1" x14ac:dyDescent="0.25">
      <c r="A32" s="38">
        <v>25</v>
      </c>
      <c r="B32" s="189" t="s">
        <v>68</v>
      </c>
      <c r="C32" s="189"/>
      <c r="D32" s="189"/>
      <c r="E32" s="189"/>
      <c r="F32" s="189"/>
      <c r="G32" s="80"/>
      <c r="H32" s="10">
        <v>0</v>
      </c>
      <c r="I32" s="40">
        <f t="shared" si="1"/>
        <v>25</v>
      </c>
      <c r="J32" s="169"/>
      <c r="K32" s="169"/>
      <c r="L32" s="169"/>
      <c r="M32" s="169"/>
      <c r="N32" s="169"/>
      <c r="O32" s="169"/>
      <c r="P32" s="10">
        <f t="shared" si="4"/>
        <v>0</v>
      </c>
      <c r="Q32" s="57">
        <f t="shared" si="2"/>
        <v>0</v>
      </c>
    </row>
    <row r="33" spans="7:17" ht="23.25" x14ac:dyDescent="0.35">
      <c r="G33" s="8" t="s">
        <v>76</v>
      </c>
      <c r="H33" s="9">
        <f>SUM(H8:H32)</f>
        <v>1150</v>
      </c>
      <c r="J33" s="184" t="s">
        <v>514</v>
      </c>
      <c r="K33" s="185"/>
      <c r="L33" s="185"/>
      <c r="M33" s="185"/>
      <c r="N33" s="185"/>
      <c r="O33" s="186"/>
      <c r="P33" s="9">
        <f t="shared" si="4"/>
        <v>1150</v>
      </c>
      <c r="Q33" s="9">
        <f>SUM(Q8:Q32)</f>
        <v>1150</v>
      </c>
    </row>
  </sheetData>
  <autoFilter ref="A7:O33" xr:uid="{00000000-0009-0000-0000-000001000000}"/>
  <mergeCells count="68">
    <mergeCell ref="B32:F32"/>
    <mergeCell ref="B28:F28"/>
    <mergeCell ref="B31:F31"/>
    <mergeCell ref="B15:F15"/>
    <mergeCell ref="B25:F25"/>
    <mergeCell ref="B26:F26"/>
    <mergeCell ref="B27:F27"/>
    <mergeCell ref="B29:F29"/>
    <mergeCell ref="B23:F23"/>
    <mergeCell ref="B24:F24"/>
    <mergeCell ref="B21:F21"/>
    <mergeCell ref="B20:F20"/>
    <mergeCell ref="B19:F19"/>
    <mergeCell ref="B22:F22"/>
    <mergeCell ref="B16:F16"/>
    <mergeCell ref="B30:F30"/>
    <mergeCell ref="B18:F18"/>
    <mergeCell ref="B14:F14"/>
    <mergeCell ref="B13:F13"/>
    <mergeCell ref="B9:F9"/>
    <mergeCell ref="B12:F12"/>
    <mergeCell ref="B10:F10"/>
    <mergeCell ref="B17:F17"/>
    <mergeCell ref="J32:O32"/>
    <mergeCell ref="J33:O33"/>
    <mergeCell ref="J4:N4"/>
    <mergeCell ref="J5:N5"/>
    <mergeCell ref="J6:N6"/>
    <mergeCell ref="J25:O25"/>
    <mergeCell ref="J26:O26"/>
    <mergeCell ref="J27:O27"/>
    <mergeCell ref="J28:O28"/>
    <mergeCell ref="J29:O29"/>
    <mergeCell ref="J20:O20"/>
    <mergeCell ref="J21:O21"/>
    <mergeCell ref="J22:O22"/>
    <mergeCell ref="J23:O23"/>
    <mergeCell ref="J24:O24"/>
    <mergeCell ref="J14:O14"/>
    <mergeCell ref="J31:O31"/>
    <mergeCell ref="J15:O15"/>
    <mergeCell ref="J16:O16"/>
    <mergeCell ref="J18:O18"/>
    <mergeCell ref="J19:O19"/>
    <mergeCell ref="J17:O17"/>
    <mergeCell ref="J30:O30"/>
    <mergeCell ref="Q3:Q6"/>
    <mergeCell ref="P3:P6"/>
    <mergeCell ref="J8:O8"/>
    <mergeCell ref="J9:O9"/>
    <mergeCell ref="J11:O11"/>
    <mergeCell ref="J12:O12"/>
    <mergeCell ref="J13:O13"/>
    <mergeCell ref="J10:O10"/>
    <mergeCell ref="K3:M3"/>
    <mergeCell ref="C3:E3"/>
    <mergeCell ref="D4:F4"/>
    <mergeCell ref="D5:F5"/>
    <mergeCell ref="B6:D6"/>
    <mergeCell ref="H3:H6"/>
    <mergeCell ref="B8:F8"/>
    <mergeCell ref="B11:F11"/>
    <mergeCell ref="A5:A6"/>
    <mergeCell ref="A3:A4"/>
    <mergeCell ref="A1:A2"/>
    <mergeCell ref="I5:I6"/>
    <mergeCell ref="I3:I4"/>
    <mergeCell ref="I1:I2"/>
  </mergeCells>
  <conditionalFormatting sqref="H33 H1 P1 P33:Q33 R1">
    <cfRule type="cellIs" dxfId="14" priority="81" operator="greaterThanOrEqual">
      <formula>150</formula>
    </cfRule>
    <cfRule type="cellIs" dxfId="13" priority="82" operator="between">
      <formula>50</formula>
      <formula>150</formula>
    </cfRule>
    <cfRule type="cellIs" dxfId="12" priority="83" operator="lessThanOrEqual">
      <formula>50</formula>
    </cfRule>
  </conditionalFormatting>
  <conditionalFormatting sqref="H8:H32 P8:P33">
    <cfRule type="cellIs" dxfId="11" priority="49" operator="equal">
      <formula>50</formula>
    </cfRule>
  </conditionalFormatting>
  <conditionalFormatting sqref="H8:H32 P8:P33">
    <cfRule type="cellIs" dxfId="10" priority="25" operator="between">
      <formula>35</formula>
      <formula>49</formula>
    </cfRule>
    <cfRule type="cellIs" dxfId="9" priority="26" operator="between">
      <formula>20</formula>
      <formula>35</formula>
    </cfRule>
    <cfRule type="cellIs" dxfId="8" priority="27" operator="lessThanOrEqual">
      <formula>20</formula>
    </cfRule>
  </conditionalFormatting>
  <conditionalFormatting sqref="H8:H12 P8:P33">
    <cfRule type="cellIs" dxfId="7" priority="20" operator="greaterThan">
      <formula>50</formula>
    </cfRule>
  </conditionalFormatting>
  <conditionalFormatting sqref="Q8:Q32">
    <cfRule type="iconSet" priority="7">
      <iconSet iconSet="3Signs" showValue="0" reverse="1">
        <cfvo type="percent" val="0"/>
        <cfvo type="num" val="0" gte="0"/>
        <cfvo type="num" val="25"/>
      </iconSet>
    </cfRule>
  </conditionalFormatting>
  <dataValidations count="46">
    <dataValidation type="list" allowBlank="1" showInputMessage="1" showErrorMessage="1" sqref="J8" xr:uid="{00000000-0002-0000-0100-000000000000}">
      <formula1>inbreukopl</formula1>
    </dataValidation>
    <dataValidation type="list" allowBlank="1" showInputMessage="1" showErrorMessage="1" sqref="G28" xr:uid="{00000000-0002-0000-0100-000001000000}">
      <formula1>vonk</formula1>
    </dataValidation>
    <dataValidation type="list" allowBlank="1" showInputMessage="1" showErrorMessage="1" sqref="G29" xr:uid="{00000000-0002-0000-0100-000002000000}">
      <formula1>uitwkast</formula1>
    </dataValidation>
    <dataValidation type="list" allowBlank="1" showInputMessage="1" showErrorMessage="1" sqref="G14" xr:uid="{00000000-0002-0000-0100-000003000000}">
      <formula1>kastnrx</formula1>
    </dataValidation>
    <dataValidation type="list" allowBlank="1" showInputMessage="1" showErrorMessage="1" sqref="G15" xr:uid="{00000000-0002-0000-0100-000004000000}">
      <formula1>pictox</formula1>
    </dataValidation>
    <dataValidation type="list" allowBlank="1" showInputMessage="1" showErrorMessage="1" sqref="G16" xr:uid="{00000000-0002-0000-0100-000005000000}">
      <formula1>eendraad1xt</formula1>
    </dataValidation>
    <dataValidation type="list" allowBlank="1" showInputMessage="1" showErrorMessage="1" sqref="G18" xr:uid="{00000000-0002-0000-0100-000006000000}">
      <formula1>thermox</formula1>
    </dataValidation>
    <dataValidation type="list" allowBlank="1" showInputMessage="1" showErrorMessage="1" sqref="G21" xr:uid="{00000000-0002-0000-0100-000007000000}">
      <formula1>slotx</formula1>
    </dataValidation>
    <dataValidation type="list" allowBlank="1" showInputMessage="1" showErrorMessage="1" sqref="G22" xr:uid="{00000000-0002-0000-0100-000008000000}">
      <formula1>draadsecx</formula1>
    </dataValidation>
    <dataValidation type="list" allowBlank="1" showInputMessage="1" showErrorMessage="1" sqref="G23" xr:uid="{00000000-0002-0000-0100-000009000000}">
      <formula1>aardlekx</formula1>
    </dataValidation>
    <dataValidation type="list" allowBlank="1" showInputMessage="1" showErrorMessage="1" sqref="G24" xr:uid="{00000000-0002-0000-0100-00000A000000}">
      <formula1>zichtbaarx</formula1>
    </dataValidation>
    <dataValidation type="list" allowBlank="1" showInputMessage="1" showErrorMessage="1" sqref="G25" xr:uid="{00000000-0002-0000-0100-00000B000000}">
      <formula1>aardverbx</formula1>
    </dataValidation>
    <dataValidation type="list" allowBlank="1" showInputMessage="1" showErrorMessage="1" sqref="G26" xr:uid="{00000000-0002-0000-0100-00000C000000}">
      <formula1>instructx</formula1>
    </dataValidation>
    <dataValidation type="list" allowBlank="1" showInputMessage="1" showErrorMessage="1" sqref="G20" xr:uid="{00000000-0002-0000-0100-00000D000000}">
      <formula1>Thermiek</formula1>
    </dataValidation>
    <dataValidation type="list" allowBlank="1" showInputMessage="1" showErrorMessage="1" sqref="G13" xr:uid="{00000000-0002-0000-0100-00000E000000}">
      <formula1>Brandvertragend</formula1>
    </dataValidation>
    <dataValidation type="list" allowBlank="1" showInputMessage="1" showErrorMessage="1" sqref="G19" xr:uid="{00000000-0002-0000-0100-00000F000000}">
      <formula1>warmtet</formula1>
    </dataValidation>
    <dataValidation type="list" allowBlank="1" showInputMessage="1" showErrorMessage="1" sqref="G27" xr:uid="{00000000-0002-0000-0100-000010000000}">
      <formula1>Producten</formula1>
    </dataValidation>
    <dataValidation type="list" allowBlank="1" showInputMessage="1" showErrorMessage="1" sqref="G9" xr:uid="{00000000-0002-0000-0100-000011000000}">
      <formula1>opmerkkastxx</formula1>
    </dataValidation>
    <dataValidation type="list" allowBlank="1" showInputMessage="1" showErrorMessage="1" sqref="G8" xr:uid="{00000000-0002-0000-0100-000012000000}">
      <formula1>inbreukxx</formula1>
    </dataValidation>
    <dataValidation type="list" allowBlank="1" showInputMessage="1" showErrorMessage="1" sqref="G11" xr:uid="{00000000-0002-0000-0100-000013000000}">
      <formula1>Beschermgeleider</formula1>
    </dataValidation>
    <dataValidation type="list" allowBlank="1" showInputMessage="1" showErrorMessage="1" sqref="G12" xr:uid="{00000000-0002-0000-0100-000014000000}">
      <formula1>Overbodig</formula1>
    </dataValidation>
    <dataValidation type="list" allowBlank="1" showInputMessage="1" showErrorMessage="1" sqref="J9:O9" xr:uid="{00000000-0002-0000-0100-000015000000}">
      <formula1>opmerkkastoplx</formula1>
    </dataValidation>
    <dataValidation type="list" allowBlank="1" showInputMessage="1" showErrorMessage="1" sqref="J11:O11" xr:uid="{00000000-0002-0000-0100-000016000000}">
      <formula1>Beschmgelt</formula1>
    </dataValidation>
    <dataValidation type="list" allowBlank="1" showInputMessage="1" showErrorMessage="1" sqref="J12:O12" xr:uid="{00000000-0002-0000-0100-000017000000}">
      <formula1>overbodigopl</formula1>
    </dataValidation>
    <dataValidation type="list" allowBlank="1" showInputMessage="1" showErrorMessage="1" sqref="J13:O13" xr:uid="{00000000-0002-0000-0100-000018000000}">
      <formula1>brandvertragendopl</formula1>
    </dataValidation>
    <dataValidation type="list" allowBlank="1" showInputMessage="1" showErrorMessage="1" sqref="J14:O14" xr:uid="{00000000-0002-0000-0100-000019000000}">
      <formula1>kastnropl</formula1>
    </dataValidation>
    <dataValidation type="list" allowBlank="1" showInputMessage="1" showErrorMessage="1" sqref="J15:O15" xr:uid="{00000000-0002-0000-0100-00001A000000}">
      <formula1>pictoopl</formula1>
    </dataValidation>
    <dataValidation type="list" allowBlank="1" showInputMessage="1" showErrorMessage="1" sqref="J16:O16" xr:uid="{00000000-0002-0000-0100-00001B000000}">
      <formula1>eendraadoplt</formula1>
    </dataValidation>
    <dataValidation type="list" allowBlank="1" showInputMessage="1" showErrorMessage="1" sqref="J18:O18" xr:uid="{00000000-0002-0000-0100-00001C000000}">
      <formula1>thermoopl</formula1>
    </dataValidation>
    <dataValidation type="list" allowBlank="1" showInputMessage="1" showErrorMessage="1" sqref="J19:O19" xr:uid="{00000000-0002-0000-0100-00001D000000}">
      <formula1>warmteopl</formula1>
    </dataValidation>
    <dataValidation type="list" allowBlank="1" showInputMessage="1" showErrorMessage="1" sqref="J20:O20" xr:uid="{00000000-0002-0000-0100-00001E000000}">
      <formula1>thermiekopl</formula1>
    </dataValidation>
    <dataValidation type="list" allowBlank="1" showInputMessage="1" showErrorMessage="1" sqref="J21:O21" xr:uid="{00000000-0002-0000-0100-00001F000000}">
      <formula1>slotopl</formula1>
    </dataValidation>
    <dataValidation type="list" allowBlank="1" showInputMessage="1" showErrorMessage="1" sqref="J22:O22" xr:uid="{00000000-0002-0000-0100-000020000000}">
      <formula1>rommelopl</formula1>
    </dataValidation>
    <dataValidation type="list" allowBlank="1" showInputMessage="1" showErrorMessage="1" sqref="J23:O23" xr:uid="{00000000-0002-0000-0100-000021000000}">
      <formula1>aardlekopl</formula1>
    </dataValidation>
    <dataValidation type="list" allowBlank="1" showInputMessage="1" showErrorMessage="1" sqref="J24:O24" xr:uid="{00000000-0002-0000-0100-000022000000}">
      <formula1>zichtbaaropl</formula1>
    </dataValidation>
    <dataValidation type="list" allowBlank="1" showInputMessage="1" showErrorMessage="1" sqref="J25:O25" xr:uid="{00000000-0002-0000-0100-000023000000}">
      <formula1>aardverbopl</formula1>
    </dataValidation>
    <dataValidation type="list" allowBlank="1" showInputMessage="1" showErrorMessage="1" sqref="J27:O27" xr:uid="{00000000-0002-0000-0100-000024000000}">
      <formula1>productenopl</formula1>
    </dataValidation>
    <dataValidation type="list" allowBlank="1" showInputMessage="1" showErrorMessage="1" sqref="J28:O28" xr:uid="{00000000-0002-0000-0100-000025000000}">
      <formula1>vonkopl</formula1>
    </dataValidation>
    <dataValidation type="list" allowBlank="1" showInputMessage="1" showErrorMessage="1" sqref="J29:O29" xr:uid="{00000000-0002-0000-0100-000026000000}">
      <formula1>uitwkastopl</formula1>
    </dataValidation>
    <dataValidation type="list" allowBlank="1" showInputMessage="1" showErrorMessage="1" sqref="J26:O26" xr:uid="{00000000-0002-0000-0100-000027000000}">
      <formula1>instructopl1</formula1>
    </dataValidation>
    <dataValidation type="list" allowBlank="1" showInputMessage="1" showErrorMessage="1" sqref="G10" xr:uid="{00000000-0002-0000-0100-000028000000}">
      <formula1>Kortsl</formula1>
    </dataValidation>
    <dataValidation type="list" allowBlank="1" showInputMessage="1" showErrorMessage="1" sqref="J10:O10" xr:uid="{00000000-0002-0000-0100-000029000000}">
      <formula1>Kortslmetopl</formula1>
    </dataValidation>
    <dataValidation type="list" allowBlank="1" showInputMessage="1" showErrorMessage="1" sqref="G30" xr:uid="{00000000-0002-0000-0100-00002A000000}">
      <formula1>label</formula1>
    </dataValidation>
    <dataValidation type="list" allowBlank="1" showInputMessage="1" showErrorMessage="1" sqref="J30:O30" xr:uid="{00000000-0002-0000-0100-00002B000000}">
      <formula1>labelopl</formula1>
    </dataValidation>
    <dataValidation type="list" allowBlank="1" showInputMessage="1" showErrorMessage="1" sqref="G17" xr:uid="{00000000-0002-0000-0100-00002C000000}">
      <formula1>situatieschema</formula1>
    </dataValidation>
    <dataValidation type="list" allowBlank="1" showInputMessage="1" showErrorMessage="1" sqref="J17:O17" xr:uid="{00000000-0002-0000-0100-00002D000000}">
      <formula1>situatieschemaopl</formula1>
    </dataValidation>
  </dataValidations>
  <pageMargins left="0.23622047244094491" right="0.23622047244094491" top="0.74803149606299213" bottom="0.74803149606299213" header="0.31496062992125984" footer="0.31496062992125984"/>
  <pageSetup paperSize="9" orientation="portrait" r:id="rId1"/>
  <headerFooter>
    <oddHeader>&amp;LSG Sint-Quintinus</oddHeader>
    <oddFooter>&amp;LRA Elektrische Installatie&amp;C&amp;"-,Vet"Elektriciteitskast&amp;R&amp;D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8"/>
  <sheetViews>
    <sheetView topLeftCell="G1" zoomScale="154" zoomScaleNormal="154" workbookViewId="0">
      <selection activeCell="Q7" sqref="Q7"/>
    </sheetView>
  </sheetViews>
  <sheetFormatPr defaultRowHeight="15" x14ac:dyDescent="0.25"/>
  <cols>
    <col min="1" max="1" width="4.7109375" customWidth="1"/>
    <col min="2" max="2" width="10.5703125" customWidth="1"/>
    <col min="6" max="6" width="6.42578125" customWidth="1"/>
    <col min="7" max="7" width="38.28515625" customWidth="1"/>
    <col min="8" max="8" width="9.42578125" customWidth="1"/>
    <col min="9" max="9" width="5.140625" customWidth="1"/>
    <col min="10" max="10" width="10.85546875" customWidth="1"/>
    <col min="11" max="11" width="6" customWidth="1"/>
    <col min="12" max="12" width="5.140625" customWidth="1"/>
    <col min="13" max="13" width="10.85546875" customWidth="1"/>
    <col min="14" max="14" width="6.7109375" customWidth="1"/>
    <col min="15" max="15" width="31.140625" customWidth="1"/>
    <col min="16" max="16" width="8.85546875" hidden="1" customWidth="1"/>
    <col min="17" max="17" width="9.42578125" customWidth="1"/>
  </cols>
  <sheetData>
    <row r="1" spans="1:17" ht="50.25" customHeight="1" thickBot="1" x14ac:dyDescent="0.3">
      <c r="A1" s="194"/>
      <c r="B1" s="30" t="s">
        <v>189</v>
      </c>
      <c r="C1" s="71"/>
      <c r="D1" s="72"/>
      <c r="E1" s="206" t="s">
        <v>0</v>
      </c>
      <c r="F1" s="207"/>
      <c r="G1" s="207"/>
      <c r="H1" s="207"/>
      <c r="I1" s="197"/>
      <c r="J1" s="30" t="s">
        <v>189</v>
      </c>
      <c r="K1" s="66">
        <f>C1</f>
        <v>0</v>
      </c>
      <c r="L1" s="66">
        <f>D1</f>
        <v>0</v>
      </c>
      <c r="M1" s="206" t="s">
        <v>452</v>
      </c>
      <c r="N1" s="207"/>
      <c r="O1" s="207"/>
      <c r="P1" s="207"/>
      <c r="Q1" s="62">
        <f>Q28</f>
        <v>700</v>
      </c>
    </row>
    <row r="2" spans="1:17" ht="24" thickBot="1" x14ac:dyDescent="0.4">
      <c r="A2" s="195"/>
      <c r="B2" s="130" t="s">
        <v>58</v>
      </c>
      <c r="C2" s="217"/>
      <c r="D2" s="218"/>
      <c r="E2" s="214" t="s">
        <v>155</v>
      </c>
      <c r="F2" s="215"/>
      <c r="G2" s="73"/>
      <c r="H2" s="62">
        <f>H28</f>
        <v>700</v>
      </c>
      <c r="I2" s="198"/>
      <c r="J2" s="130" t="s">
        <v>58</v>
      </c>
      <c r="K2" s="234">
        <f>C2</f>
        <v>0</v>
      </c>
      <c r="L2" s="235"/>
      <c r="M2" s="214" t="s">
        <v>155</v>
      </c>
      <c r="N2" s="215"/>
      <c r="O2" s="67">
        <f>G2</f>
        <v>0</v>
      </c>
      <c r="P2" s="62"/>
      <c r="Q2" s="63"/>
    </row>
    <row r="3" spans="1:17" ht="20.25" customHeight="1" thickBot="1" x14ac:dyDescent="0.3">
      <c r="A3" s="196"/>
      <c r="B3" s="21" t="s">
        <v>156</v>
      </c>
      <c r="C3" s="219"/>
      <c r="D3" s="220"/>
      <c r="E3" s="220"/>
      <c r="F3" s="221"/>
      <c r="G3" s="73"/>
      <c r="H3" s="11" t="s">
        <v>85</v>
      </c>
      <c r="I3" s="199"/>
      <c r="J3" s="21" t="s">
        <v>156</v>
      </c>
      <c r="K3" s="236">
        <f>C3</f>
        <v>0</v>
      </c>
      <c r="L3" s="237"/>
      <c r="M3" s="237"/>
      <c r="N3" s="238"/>
      <c r="O3" s="67">
        <f>G3</f>
        <v>0</v>
      </c>
      <c r="P3" s="35"/>
      <c r="Q3" s="35" t="s">
        <v>85</v>
      </c>
    </row>
    <row r="4" spans="1:17" ht="31.5" customHeight="1" thickBot="1" x14ac:dyDescent="0.3">
      <c r="A4" s="166" t="s">
        <v>850</v>
      </c>
      <c r="B4" s="208" t="s">
        <v>158</v>
      </c>
      <c r="C4" s="216"/>
      <c r="D4" s="73"/>
      <c r="E4" s="18" t="s">
        <v>161</v>
      </c>
      <c r="F4" s="73"/>
      <c r="G4" s="73"/>
      <c r="H4" s="200"/>
      <c r="I4" s="191" t="s">
        <v>850</v>
      </c>
      <c r="J4" s="208" t="s">
        <v>158</v>
      </c>
      <c r="K4" s="216"/>
      <c r="L4" s="67">
        <f>D4</f>
        <v>0</v>
      </c>
      <c r="M4" s="18" t="s">
        <v>161</v>
      </c>
      <c r="N4" s="67">
        <f>F4</f>
        <v>0</v>
      </c>
      <c r="O4" s="67">
        <f>G4</f>
        <v>0</v>
      </c>
      <c r="P4" s="239"/>
      <c r="Q4" s="203">
        <f>H4</f>
        <v>0</v>
      </c>
    </row>
    <row r="5" spans="1:17" ht="19.5" customHeight="1" thickBot="1" x14ac:dyDescent="0.3">
      <c r="A5" s="164"/>
      <c r="B5" s="208" t="s">
        <v>162</v>
      </c>
      <c r="C5" s="210"/>
      <c r="D5" s="73"/>
      <c r="E5" s="19" t="s">
        <v>161</v>
      </c>
      <c r="F5" s="73"/>
      <c r="G5" s="73"/>
      <c r="H5" s="201"/>
      <c r="I5" s="192"/>
      <c r="J5" s="208" t="s">
        <v>162</v>
      </c>
      <c r="K5" s="210"/>
      <c r="L5" s="67">
        <f>D5</f>
        <v>0</v>
      </c>
      <c r="M5" s="19" t="s">
        <v>161</v>
      </c>
      <c r="N5" s="67">
        <f>F5</f>
        <v>0</v>
      </c>
      <c r="O5" s="67">
        <f>G5</f>
        <v>0</v>
      </c>
      <c r="P5" s="240"/>
      <c r="Q5" s="204"/>
    </row>
    <row r="6" spans="1:17" ht="17.25" customHeight="1" thickBot="1" x14ac:dyDescent="0.3">
      <c r="A6" s="165"/>
      <c r="B6" s="222" t="s">
        <v>157</v>
      </c>
      <c r="C6" s="223"/>
      <c r="D6" s="73"/>
      <c r="E6" s="19" t="s">
        <v>174</v>
      </c>
      <c r="F6" s="73"/>
      <c r="G6" s="73"/>
      <c r="H6" s="202"/>
      <c r="I6" s="193"/>
      <c r="J6" s="222" t="s">
        <v>157</v>
      </c>
      <c r="K6" s="223"/>
      <c r="L6" s="67">
        <f>D6</f>
        <v>0</v>
      </c>
      <c r="M6" s="19" t="s">
        <v>174</v>
      </c>
      <c r="N6" s="67">
        <f>F6</f>
        <v>0</v>
      </c>
      <c r="O6" s="67">
        <f>G6</f>
        <v>0</v>
      </c>
      <c r="P6" s="241"/>
      <c r="Q6" s="205"/>
    </row>
    <row r="7" spans="1:17" ht="15" customHeight="1" thickBot="1" x14ac:dyDescent="0.3">
      <c r="A7" s="191" t="s">
        <v>848</v>
      </c>
      <c r="B7" s="208" t="s">
        <v>159</v>
      </c>
      <c r="C7" s="171"/>
      <c r="D7" s="209"/>
      <c r="E7" s="210"/>
      <c r="F7" s="73"/>
      <c r="G7" s="20" t="s">
        <v>163</v>
      </c>
      <c r="H7" s="76"/>
      <c r="I7" s="166" t="s">
        <v>848</v>
      </c>
      <c r="J7" s="208" t="s">
        <v>159</v>
      </c>
      <c r="K7" s="171"/>
      <c r="L7" s="209"/>
      <c r="M7" s="210"/>
      <c r="N7" s="67">
        <f>F7</f>
        <v>0</v>
      </c>
      <c r="O7" s="20" t="s">
        <v>163</v>
      </c>
      <c r="P7" s="47"/>
      <c r="Q7" s="68" t="e">
        <f>#REF!</f>
        <v>#REF!</v>
      </c>
    </row>
    <row r="8" spans="1:17" ht="16.5" customHeight="1" thickBot="1" x14ac:dyDescent="0.3">
      <c r="A8" s="192"/>
      <c r="B8" s="211" t="s">
        <v>160</v>
      </c>
      <c r="C8" s="212"/>
      <c r="D8" s="212"/>
      <c r="E8" s="213"/>
      <c r="F8" s="73"/>
      <c r="G8" s="22" t="s">
        <v>163</v>
      </c>
      <c r="H8" s="77"/>
      <c r="I8" s="164"/>
      <c r="J8" s="211" t="s">
        <v>160</v>
      </c>
      <c r="K8" s="212"/>
      <c r="L8" s="212"/>
      <c r="M8" s="213"/>
      <c r="N8" s="67">
        <f>F8</f>
        <v>0</v>
      </c>
      <c r="O8" s="22" t="s">
        <v>163</v>
      </c>
      <c r="P8" s="47"/>
      <c r="Q8" s="68">
        <f>I8</f>
        <v>0</v>
      </c>
    </row>
    <row r="9" spans="1:17" ht="21" customHeight="1" thickBot="1" x14ac:dyDescent="0.3">
      <c r="A9" s="193"/>
      <c r="B9" s="74" t="s">
        <v>164</v>
      </c>
      <c r="C9" s="75"/>
      <c r="D9" s="75"/>
      <c r="E9" s="75"/>
      <c r="F9" s="75"/>
      <c r="G9" s="75"/>
      <c r="H9" s="69"/>
      <c r="I9" s="165"/>
      <c r="J9" s="23"/>
      <c r="K9" s="24"/>
      <c r="L9" s="24"/>
      <c r="M9" s="24"/>
      <c r="N9" s="24"/>
      <c r="O9" s="24"/>
      <c r="P9" s="25"/>
    </row>
    <row r="10" spans="1:17" ht="30.75" customHeight="1" x14ac:dyDescent="0.25">
      <c r="A10" s="95">
        <v>1</v>
      </c>
      <c r="B10" s="227" t="s">
        <v>131</v>
      </c>
      <c r="C10" s="227"/>
      <c r="D10" s="227"/>
      <c r="E10" s="227"/>
      <c r="F10" s="227"/>
      <c r="G10" s="78" t="s">
        <v>175</v>
      </c>
      <c r="H10" s="10">
        <f>VLOOKUP(G10,uitwendigeinvloedx,2,FALSE)</f>
        <v>50</v>
      </c>
      <c r="I10" s="64">
        <f>A10</f>
        <v>1</v>
      </c>
      <c r="J10" s="224" t="s">
        <v>412</v>
      </c>
      <c r="K10" s="225"/>
      <c r="L10" s="225"/>
      <c r="M10" s="225"/>
      <c r="N10" s="225"/>
      <c r="O10" s="226"/>
      <c r="P10" s="10">
        <f>VLOOKUP(J10,uitwinvlred,2,FALSE)</f>
        <v>0</v>
      </c>
      <c r="Q10" s="57">
        <f>MAX(0,H10-P10)</f>
        <v>50</v>
      </c>
    </row>
    <row r="11" spans="1:17" ht="30" customHeight="1" x14ac:dyDescent="0.25">
      <c r="A11" s="94">
        <v>2</v>
      </c>
      <c r="B11" s="189" t="s">
        <v>133</v>
      </c>
      <c r="C11" s="189"/>
      <c r="D11" s="189"/>
      <c r="E11" s="189"/>
      <c r="F11" s="189"/>
      <c r="G11" s="79" t="s">
        <v>175</v>
      </c>
      <c r="H11" s="10">
        <f>VLOOKUP(G11,componentenx,2,FALSE)</f>
        <v>50</v>
      </c>
      <c r="I11" s="46">
        <v>2</v>
      </c>
      <c r="J11" s="224" t="s">
        <v>412</v>
      </c>
      <c r="K11" s="225"/>
      <c r="L11" s="225"/>
      <c r="M11" s="225"/>
      <c r="N11" s="225"/>
      <c r="O11" s="226"/>
      <c r="P11" s="10">
        <f>VLOOKUP(J11,componentred,2,FALSE)</f>
        <v>0</v>
      </c>
      <c r="Q11" s="57">
        <f t="shared" ref="Q11:Q26" si="0">MAX(0,H11-P11)</f>
        <v>50</v>
      </c>
    </row>
    <row r="12" spans="1:17" ht="21.75" customHeight="1" x14ac:dyDescent="0.25">
      <c r="A12" s="94">
        <v>3</v>
      </c>
      <c r="B12" s="189" t="s">
        <v>139</v>
      </c>
      <c r="C12" s="189"/>
      <c r="D12" s="189"/>
      <c r="E12" s="189"/>
      <c r="F12" s="189"/>
      <c r="G12" s="79" t="s">
        <v>175</v>
      </c>
      <c r="H12" s="10">
        <f>VLOOKUP(G12,beschadigdecompx,2,FALSE)</f>
        <v>50</v>
      </c>
      <c r="I12" s="46">
        <f t="shared" ref="I12" si="1">A12</f>
        <v>3</v>
      </c>
      <c r="J12" s="224" t="s">
        <v>412</v>
      </c>
      <c r="K12" s="225"/>
      <c r="L12" s="225"/>
      <c r="M12" s="225"/>
      <c r="N12" s="225"/>
      <c r="O12" s="226"/>
      <c r="P12" s="10">
        <f>VLOOKUP(J12,Beschcompred,2,FALSE)</f>
        <v>0</v>
      </c>
      <c r="Q12" s="57">
        <f t="shared" si="0"/>
        <v>50</v>
      </c>
    </row>
    <row r="13" spans="1:17" ht="23.25" x14ac:dyDescent="0.25">
      <c r="A13" s="94">
        <v>4</v>
      </c>
      <c r="B13" s="189" t="s">
        <v>142</v>
      </c>
      <c r="C13" s="189"/>
      <c r="D13" s="189"/>
      <c r="E13" s="189"/>
      <c r="F13" s="189"/>
      <c r="G13" s="79" t="s">
        <v>175</v>
      </c>
      <c r="H13" s="10">
        <f>VLOOKUP(G13,aardingkast1x,2,FALSE)</f>
        <v>50</v>
      </c>
      <c r="I13" s="46">
        <v>4</v>
      </c>
      <c r="J13" s="224" t="s">
        <v>412</v>
      </c>
      <c r="K13" s="225"/>
      <c r="L13" s="225"/>
      <c r="M13" s="225"/>
      <c r="N13" s="225"/>
      <c r="O13" s="226"/>
      <c r="P13" s="10">
        <f>VLOOKUP(J13,Aardkast1red,2,FALSE)</f>
        <v>0</v>
      </c>
      <c r="Q13" s="57">
        <f t="shared" si="0"/>
        <v>50</v>
      </c>
    </row>
    <row r="14" spans="1:17" ht="23.25" x14ac:dyDescent="0.25">
      <c r="A14" s="94">
        <v>5</v>
      </c>
      <c r="B14" s="190" t="s">
        <v>190</v>
      </c>
      <c r="C14" s="190"/>
      <c r="D14" s="190"/>
      <c r="E14" s="190"/>
      <c r="F14" s="190"/>
      <c r="G14" s="79" t="s">
        <v>175</v>
      </c>
      <c r="H14" s="10">
        <f>VLOOKUP(G14,Kinderbeveiliging,2,FALSE)</f>
        <v>50</v>
      </c>
      <c r="I14" s="46">
        <f t="shared" ref="I14" si="2">A14</f>
        <v>5</v>
      </c>
      <c r="J14" s="224" t="s">
        <v>412</v>
      </c>
      <c r="K14" s="225"/>
      <c r="L14" s="225"/>
      <c r="M14" s="225"/>
      <c r="N14" s="225"/>
      <c r="O14" s="226"/>
      <c r="P14" s="10">
        <f>VLOOKUP(J14,Kinderveilighred,2,FALSE)</f>
        <v>0</v>
      </c>
      <c r="Q14" s="57">
        <f t="shared" si="0"/>
        <v>50</v>
      </c>
    </row>
    <row r="15" spans="1:17" ht="23.25" x14ac:dyDescent="0.25">
      <c r="A15" s="94">
        <v>6</v>
      </c>
      <c r="B15" s="189" t="s">
        <v>145</v>
      </c>
      <c r="C15" s="189"/>
      <c r="D15" s="189"/>
      <c r="E15" s="189"/>
      <c r="F15" s="189"/>
      <c r="G15" s="79" t="s">
        <v>175</v>
      </c>
      <c r="H15" s="10">
        <f>VLOOKUP(G15,aardinglichtx,2,FALSE)</f>
        <v>50</v>
      </c>
      <c r="I15" s="46">
        <v>6</v>
      </c>
      <c r="J15" s="224" t="s">
        <v>412</v>
      </c>
      <c r="K15" s="225"/>
      <c r="L15" s="225"/>
      <c r="M15" s="225"/>
      <c r="N15" s="225"/>
      <c r="O15" s="226"/>
      <c r="P15" s="10">
        <f>VLOOKUP(J15,Aardlichtred,2,FALSE)</f>
        <v>0</v>
      </c>
      <c r="Q15" s="57">
        <f t="shared" si="0"/>
        <v>50</v>
      </c>
    </row>
    <row r="16" spans="1:17" ht="23.25" x14ac:dyDescent="0.25">
      <c r="A16" s="94">
        <v>7</v>
      </c>
      <c r="B16" s="189" t="s">
        <v>289</v>
      </c>
      <c r="C16" s="189"/>
      <c r="D16" s="189"/>
      <c r="E16" s="189"/>
      <c r="F16" s="189"/>
      <c r="G16" s="79" t="s">
        <v>178</v>
      </c>
      <c r="H16" s="10">
        <f>VLOOKUP(G16,genaakbaarx,2,FALSE)</f>
        <v>50</v>
      </c>
      <c r="I16" s="46">
        <f t="shared" ref="I16" si="3">A16</f>
        <v>7</v>
      </c>
      <c r="J16" s="224" t="s">
        <v>412</v>
      </c>
      <c r="K16" s="225"/>
      <c r="L16" s="225"/>
      <c r="M16" s="225"/>
      <c r="N16" s="225"/>
      <c r="O16" s="226"/>
      <c r="P16" s="10">
        <f>VLOOKUP(J16,genaakbred,2,FALSE)</f>
        <v>0</v>
      </c>
      <c r="Q16" s="57">
        <f t="shared" si="0"/>
        <v>50</v>
      </c>
    </row>
    <row r="17" spans="1:17" ht="23.25" x14ac:dyDescent="0.25">
      <c r="A17" s="94">
        <v>8</v>
      </c>
      <c r="B17" s="189" t="s">
        <v>290</v>
      </c>
      <c r="C17" s="189"/>
      <c r="D17" s="189"/>
      <c r="E17" s="189"/>
      <c r="F17" s="189"/>
      <c r="G17" s="79" t="s">
        <v>177</v>
      </c>
      <c r="H17" s="10">
        <f>VLOOKUP(G17,loshangendex,2,FALSE)</f>
        <v>50</v>
      </c>
      <c r="I17" s="46">
        <v>8</v>
      </c>
      <c r="J17" s="224" t="s">
        <v>412</v>
      </c>
      <c r="K17" s="225"/>
      <c r="L17" s="225"/>
      <c r="M17" s="225"/>
      <c r="N17" s="225"/>
      <c r="O17" s="226"/>
      <c r="P17" s="10">
        <f>VLOOKUP(J17,loshangred,2,FALSE)</f>
        <v>0</v>
      </c>
      <c r="Q17" s="57">
        <f t="shared" si="0"/>
        <v>50</v>
      </c>
    </row>
    <row r="18" spans="1:17" ht="23.25" x14ac:dyDescent="0.25">
      <c r="A18" s="94">
        <v>9</v>
      </c>
      <c r="B18" s="189" t="s">
        <v>154</v>
      </c>
      <c r="C18" s="189"/>
      <c r="D18" s="189"/>
      <c r="E18" s="189"/>
      <c r="F18" s="189"/>
      <c r="G18" s="79" t="s">
        <v>178</v>
      </c>
      <c r="H18" s="10">
        <f>VLOOKUP(G18,mechafschermx,2,FALSE)</f>
        <v>50</v>
      </c>
      <c r="I18" s="46">
        <f t="shared" ref="I18" si="4">A18</f>
        <v>9</v>
      </c>
      <c r="J18" s="224" t="s">
        <v>412</v>
      </c>
      <c r="K18" s="225"/>
      <c r="L18" s="225"/>
      <c r="M18" s="225"/>
      <c r="N18" s="225"/>
      <c r="O18" s="226"/>
      <c r="P18" s="10">
        <f>VLOOKUP(J18,mechafschred1,2,FALSE)</f>
        <v>0</v>
      </c>
      <c r="Q18" s="57">
        <f t="shared" si="0"/>
        <v>50</v>
      </c>
    </row>
    <row r="19" spans="1:17" ht="33" customHeight="1" x14ac:dyDescent="0.25">
      <c r="A19" s="94">
        <v>10</v>
      </c>
      <c r="B19" s="189" t="s">
        <v>291</v>
      </c>
      <c r="C19" s="189"/>
      <c r="D19" s="189"/>
      <c r="E19" s="189"/>
      <c r="F19" s="189"/>
      <c r="G19" s="79" t="s">
        <v>175</v>
      </c>
      <c r="H19" s="10">
        <f>VLOOKUP(G19,verdeeldozenx,2,FALSE)</f>
        <v>50</v>
      </c>
      <c r="I19" s="46">
        <v>10</v>
      </c>
      <c r="J19" s="224" t="s">
        <v>412</v>
      </c>
      <c r="K19" s="225"/>
      <c r="L19" s="225"/>
      <c r="M19" s="225"/>
      <c r="N19" s="225"/>
      <c r="O19" s="226"/>
      <c r="P19" s="10">
        <f>VLOOKUP(J19,verdeeldred,2,FALSE)</f>
        <v>0</v>
      </c>
      <c r="Q19" s="57">
        <f t="shared" si="0"/>
        <v>50</v>
      </c>
    </row>
    <row r="20" spans="1:17" ht="23.25" x14ac:dyDescent="0.25">
      <c r="A20" s="94">
        <v>11</v>
      </c>
      <c r="B20" s="189" t="s">
        <v>172</v>
      </c>
      <c r="C20" s="189"/>
      <c r="D20" s="189"/>
      <c r="E20" s="189"/>
      <c r="F20" s="189"/>
      <c r="G20" s="79" t="s">
        <v>175</v>
      </c>
      <c r="H20" s="10">
        <f>VLOOKUP(G20,equipotentieelx,2,FALSE)</f>
        <v>50</v>
      </c>
      <c r="I20" s="46">
        <f t="shared" ref="I20" si="5">A20</f>
        <v>11</v>
      </c>
      <c r="J20" s="224" t="s">
        <v>412</v>
      </c>
      <c r="K20" s="225"/>
      <c r="L20" s="225"/>
      <c r="M20" s="225"/>
      <c r="N20" s="225"/>
      <c r="O20" s="226"/>
      <c r="P20" s="10">
        <f>VLOOKUP(J20,equipotred,2,FALSE)</f>
        <v>0</v>
      </c>
      <c r="Q20" s="57">
        <f t="shared" si="0"/>
        <v>50</v>
      </c>
    </row>
    <row r="21" spans="1:17" ht="23.25" x14ac:dyDescent="0.25">
      <c r="A21" s="94">
        <v>12</v>
      </c>
      <c r="B21" s="189" t="s">
        <v>254</v>
      </c>
      <c r="C21" s="189"/>
      <c r="D21" s="189"/>
      <c r="E21" s="189"/>
      <c r="F21" s="189"/>
      <c r="G21" s="80" t="s">
        <v>177</v>
      </c>
      <c r="H21" s="10">
        <f>VLOOKUP(G21,Nullastx,2,FALSE)</f>
        <v>50</v>
      </c>
      <c r="I21" s="46">
        <v>12</v>
      </c>
      <c r="J21" s="224" t="s">
        <v>412</v>
      </c>
      <c r="K21" s="225"/>
      <c r="L21" s="225"/>
      <c r="M21" s="225"/>
      <c r="N21" s="225"/>
      <c r="O21" s="226"/>
      <c r="P21" s="10">
        <f>VLOOKUP(J21,nullastred,2,FALSE)</f>
        <v>0</v>
      </c>
      <c r="Q21" s="57">
        <f t="shared" si="0"/>
        <v>50</v>
      </c>
    </row>
    <row r="22" spans="1:17" ht="33" customHeight="1" x14ac:dyDescent="0.25">
      <c r="A22" s="94">
        <v>13</v>
      </c>
      <c r="B22" s="189" t="s">
        <v>571</v>
      </c>
      <c r="C22" s="189"/>
      <c r="D22" s="189"/>
      <c r="E22" s="189"/>
      <c r="F22" s="189"/>
      <c r="G22" s="80" t="s">
        <v>177</v>
      </c>
      <c r="H22" s="10">
        <f>VLOOKUP(G22,stofext,2,FALSE)</f>
        <v>50</v>
      </c>
      <c r="I22" s="38">
        <v>13</v>
      </c>
      <c r="J22" s="224" t="s">
        <v>412</v>
      </c>
      <c r="K22" s="225"/>
      <c r="L22" s="225"/>
      <c r="M22" s="225"/>
      <c r="N22" s="225"/>
      <c r="O22" s="226"/>
      <c r="P22" s="10">
        <f>VLOOKUP(J22,stofexoplx,2,FALSE)</f>
        <v>0</v>
      </c>
      <c r="Q22" s="57">
        <f t="shared" si="0"/>
        <v>50</v>
      </c>
    </row>
    <row r="23" spans="1:17" ht="51.75" customHeight="1" x14ac:dyDescent="0.25">
      <c r="A23" s="94">
        <v>14</v>
      </c>
      <c r="B23" s="189" t="s">
        <v>572</v>
      </c>
      <c r="C23" s="189"/>
      <c r="D23" s="189"/>
      <c r="E23" s="189"/>
      <c r="F23" s="189"/>
      <c r="G23" s="80" t="s">
        <v>177</v>
      </c>
      <c r="H23" s="10">
        <f>VLOOKUP(G23,lokgenaakbx,2,FALSE)</f>
        <v>50</v>
      </c>
      <c r="I23" s="38">
        <v>14</v>
      </c>
      <c r="J23" s="224" t="s">
        <v>412</v>
      </c>
      <c r="K23" s="225"/>
      <c r="L23" s="225"/>
      <c r="M23" s="225"/>
      <c r="N23" s="225"/>
      <c r="O23" s="226"/>
      <c r="P23" s="10">
        <f>VLOOKUP(J23,lokgenaakboplx,2,FALSE)</f>
        <v>0</v>
      </c>
      <c r="Q23" s="57">
        <f t="shared" si="0"/>
        <v>50</v>
      </c>
    </row>
    <row r="24" spans="1:17" ht="23.25" x14ac:dyDescent="0.25">
      <c r="A24" s="38"/>
      <c r="B24" s="189"/>
      <c r="C24" s="189"/>
      <c r="D24" s="189"/>
      <c r="E24" s="189"/>
      <c r="F24" s="189"/>
      <c r="G24" s="38"/>
      <c r="H24" s="36">
        <v>0</v>
      </c>
      <c r="I24" s="38"/>
      <c r="J24" s="228"/>
      <c r="K24" s="229"/>
      <c r="L24" s="229"/>
      <c r="M24" s="229"/>
      <c r="N24" s="229"/>
      <c r="O24" s="230"/>
      <c r="P24" s="10">
        <f t="shared" ref="P24:P27" si="6">H24</f>
        <v>0</v>
      </c>
      <c r="Q24" s="57">
        <f t="shared" si="0"/>
        <v>0</v>
      </c>
    </row>
    <row r="25" spans="1:17" ht="23.25" x14ac:dyDescent="0.25">
      <c r="A25" s="38"/>
      <c r="B25" s="189"/>
      <c r="C25" s="189"/>
      <c r="D25" s="189"/>
      <c r="E25" s="189"/>
      <c r="F25" s="189"/>
      <c r="G25" s="38"/>
      <c r="H25" s="36">
        <v>0</v>
      </c>
      <c r="I25" s="38"/>
      <c r="J25" s="228"/>
      <c r="K25" s="229"/>
      <c r="L25" s="229"/>
      <c r="M25" s="229"/>
      <c r="N25" s="229"/>
      <c r="O25" s="230"/>
      <c r="P25" s="10">
        <f t="shared" si="6"/>
        <v>0</v>
      </c>
      <c r="Q25" s="57">
        <f t="shared" si="0"/>
        <v>0</v>
      </c>
    </row>
    <row r="26" spans="1:17" ht="23.25" x14ac:dyDescent="0.25">
      <c r="A26" s="38"/>
      <c r="B26" s="189"/>
      <c r="C26" s="189"/>
      <c r="D26" s="189"/>
      <c r="E26" s="189"/>
      <c r="F26" s="189"/>
      <c r="G26" s="38"/>
      <c r="H26" s="36">
        <v>0</v>
      </c>
      <c r="I26" s="38"/>
      <c r="J26" s="228"/>
      <c r="K26" s="229"/>
      <c r="L26" s="229"/>
      <c r="M26" s="229"/>
      <c r="N26" s="229"/>
      <c r="O26" s="230"/>
      <c r="P26" s="10">
        <f t="shared" si="6"/>
        <v>0</v>
      </c>
      <c r="Q26" s="57">
        <f t="shared" si="0"/>
        <v>0</v>
      </c>
    </row>
    <row r="27" spans="1:17" ht="23.25" x14ac:dyDescent="0.25">
      <c r="A27" s="38"/>
      <c r="B27" s="189"/>
      <c r="C27" s="189"/>
      <c r="D27" s="189"/>
      <c r="E27" s="189"/>
      <c r="F27" s="189"/>
      <c r="G27" s="38"/>
      <c r="H27" s="36">
        <v>0</v>
      </c>
      <c r="I27" s="38"/>
      <c r="J27" s="228"/>
      <c r="K27" s="229"/>
      <c r="L27" s="229"/>
      <c r="M27" s="229"/>
      <c r="N27" s="229"/>
      <c r="O27" s="230"/>
      <c r="P27" s="10">
        <f t="shared" si="6"/>
        <v>0</v>
      </c>
      <c r="Q27" s="57">
        <f>MAX(0,H27-P27)</f>
        <v>0</v>
      </c>
    </row>
    <row r="28" spans="1:17" ht="23.25" customHeight="1" x14ac:dyDescent="0.25">
      <c r="A28" s="39"/>
      <c r="B28" s="39"/>
      <c r="C28" s="39"/>
      <c r="D28" s="39"/>
      <c r="E28" s="39"/>
      <c r="F28" s="39"/>
      <c r="G28" s="42" t="s">
        <v>76</v>
      </c>
      <c r="H28" s="9">
        <f>SUM(H10:H27)</f>
        <v>700</v>
      </c>
      <c r="I28" s="38"/>
      <c r="J28" s="231" t="s">
        <v>515</v>
      </c>
      <c r="K28" s="232"/>
      <c r="L28" s="232"/>
      <c r="M28" s="232"/>
      <c r="N28" s="232"/>
      <c r="O28" s="233"/>
      <c r="P28" s="9"/>
      <c r="Q28" s="9">
        <f>SUM(Q10:Q27)</f>
        <v>700</v>
      </c>
    </row>
  </sheetData>
  <mergeCells count="64">
    <mergeCell ref="J26:O26"/>
    <mergeCell ref="J27:O27"/>
    <mergeCell ref="J28:O28"/>
    <mergeCell ref="M1:P1"/>
    <mergeCell ref="K2:L2"/>
    <mergeCell ref="M2:N2"/>
    <mergeCell ref="K3:N3"/>
    <mergeCell ref="J4:K4"/>
    <mergeCell ref="P4:P6"/>
    <mergeCell ref="J5:K5"/>
    <mergeCell ref="J6:K6"/>
    <mergeCell ref="J7:M7"/>
    <mergeCell ref="J8:M8"/>
    <mergeCell ref="J22:O22"/>
    <mergeCell ref="J23:O23"/>
    <mergeCell ref="J16:O16"/>
    <mergeCell ref="J25:O25"/>
    <mergeCell ref="J17:O17"/>
    <mergeCell ref="J18:O18"/>
    <mergeCell ref="J19:O19"/>
    <mergeCell ref="J20:O20"/>
    <mergeCell ref="J21:O21"/>
    <mergeCell ref="J24:O24"/>
    <mergeCell ref="B25:F25"/>
    <mergeCell ref="B10:F10"/>
    <mergeCell ref="B11:F11"/>
    <mergeCell ref="B12:F12"/>
    <mergeCell ref="B19:F19"/>
    <mergeCell ref="B20:F20"/>
    <mergeCell ref="B17:F17"/>
    <mergeCell ref="B18:F18"/>
    <mergeCell ref="B21:F21"/>
    <mergeCell ref="B22:F22"/>
    <mergeCell ref="B23:F23"/>
    <mergeCell ref="B24:F24"/>
    <mergeCell ref="J10:O10"/>
    <mergeCell ref="J11:O11"/>
    <mergeCell ref="J15:O15"/>
    <mergeCell ref="J12:O12"/>
    <mergeCell ref="J13:O13"/>
    <mergeCell ref="J14:O14"/>
    <mergeCell ref="Q4:Q6"/>
    <mergeCell ref="B26:F26"/>
    <mergeCell ref="B27:F27"/>
    <mergeCell ref="E1:H1"/>
    <mergeCell ref="B13:F13"/>
    <mergeCell ref="B15:F15"/>
    <mergeCell ref="B16:F16"/>
    <mergeCell ref="B7:E7"/>
    <mergeCell ref="B8:E8"/>
    <mergeCell ref="E2:F2"/>
    <mergeCell ref="B4:C4"/>
    <mergeCell ref="B5:C5"/>
    <mergeCell ref="C2:D2"/>
    <mergeCell ref="C3:F3"/>
    <mergeCell ref="B6:C6"/>
    <mergeCell ref="B14:F14"/>
    <mergeCell ref="A7:A9"/>
    <mergeCell ref="A4:A6"/>
    <mergeCell ref="A1:A3"/>
    <mergeCell ref="I7:I9"/>
    <mergeCell ref="I4:I6"/>
    <mergeCell ref="I1:I3"/>
    <mergeCell ref="H4:H6"/>
  </mergeCells>
  <conditionalFormatting sqref="H28 H2 P2 Q1 P28:Q28">
    <cfRule type="cellIs" dxfId="6" priority="37" operator="greaterThanOrEqual">
      <formula>50</formula>
    </cfRule>
    <cfRule type="cellIs" dxfId="5" priority="38" operator="between">
      <formula>20</formula>
      <formula>50</formula>
    </cfRule>
    <cfRule type="cellIs" dxfId="4" priority="39" operator="lessThanOrEqual">
      <formula>20</formula>
    </cfRule>
  </conditionalFormatting>
  <conditionalFormatting sqref="H10:H27 P10:P28">
    <cfRule type="cellIs" dxfId="3" priority="29" operator="equal">
      <formula>50</formula>
    </cfRule>
  </conditionalFormatting>
  <conditionalFormatting sqref="H10:H27 P10:P28">
    <cfRule type="cellIs" dxfId="2" priority="26" operator="between">
      <formula>35</formula>
      <formula>49</formula>
    </cfRule>
    <cfRule type="cellIs" dxfId="1" priority="27" operator="between">
      <formula>20</formula>
      <formula>35</formula>
    </cfRule>
    <cfRule type="cellIs" dxfId="0" priority="28" operator="lessThanOrEqual">
      <formula>20</formula>
    </cfRule>
  </conditionalFormatting>
  <conditionalFormatting sqref="Q10:Q27">
    <cfRule type="iconSet" priority="66">
      <iconSet iconSet="3Signs" showValue="0" reverse="1">
        <cfvo type="percent" val="0"/>
        <cfvo type="num" val="0" gte="0"/>
        <cfvo type="num" val="25"/>
      </iconSet>
    </cfRule>
  </conditionalFormatting>
  <dataValidations count="28">
    <dataValidation type="list" allowBlank="1" showInputMessage="1" showErrorMessage="1" sqref="J21" xr:uid="{00000000-0002-0000-0200-000000000000}">
      <formula1>nullastopl</formula1>
    </dataValidation>
    <dataValidation type="list" allowBlank="1" showInputMessage="1" showErrorMessage="1" sqref="J20" xr:uid="{00000000-0002-0000-0200-000001000000}">
      <formula1>equipotopl</formula1>
    </dataValidation>
    <dataValidation type="list" allowBlank="1" showInputMessage="1" showErrorMessage="1" sqref="J19" xr:uid="{00000000-0002-0000-0200-000002000000}">
      <formula1>verdeeldopl</formula1>
    </dataValidation>
    <dataValidation type="list" allowBlank="1" showInputMessage="1" showErrorMessage="1" sqref="J17" xr:uid="{00000000-0002-0000-0200-000003000000}">
      <formula1>loshangopl</formula1>
    </dataValidation>
    <dataValidation type="list" allowBlank="1" showInputMessage="1" showErrorMessage="1" sqref="J16" xr:uid="{00000000-0002-0000-0200-000004000000}">
      <formula1>genaakbopl</formula1>
    </dataValidation>
    <dataValidation type="list" allowBlank="1" showInputMessage="1" showErrorMessage="1" sqref="J15" xr:uid="{00000000-0002-0000-0200-000005000000}">
      <formula1>Aardlichtopl</formula1>
    </dataValidation>
    <dataValidation type="list" allowBlank="1" showInputMessage="1" showErrorMessage="1" sqref="J14" xr:uid="{00000000-0002-0000-0200-000006000000}">
      <formula1>kinderveilighopl</formula1>
    </dataValidation>
    <dataValidation type="list" allowBlank="1" showInputMessage="1" showErrorMessage="1" sqref="J12" xr:uid="{00000000-0002-0000-0200-000007000000}">
      <formula1>beschcompopl</formula1>
    </dataValidation>
    <dataValidation type="list" allowBlank="1" showInputMessage="1" showErrorMessage="1" sqref="J11" xr:uid="{00000000-0002-0000-0200-000008000000}">
      <formula1>componentopl</formula1>
    </dataValidation>
    <dataValidation type="list" allowBlank="1" showInputMessage="1" showErrorMessage="1" sqref="J10" xr:uid="{00000000-0002-0000-0200-000009000000}">
      <formula1>uitwinvlopl</formula1>
    </dataValidation>
    <dataValidation type="list" allowBlank="1" showInputMessage="1" showErrorMessage="1" sqref="G10" xr:uid="{00000000-0002-0000-0200-00000A000000}">
      <formula1>uitwinvlx</formula1>
    </dataValidation>
    <dataValidation type="list" allowBlank="1" showInputMessage="1" showErrorMessage="1" sqref="G11" xr:uid="{00000000-0002-0000-0200-00000B000000}">
      <formula1>componentx</formula1>
    </dataValidation>
    <dataValidation type="list" allowBlank="1" showInputMessage="1" showErrorMessage="1" sqref="G12" xr:uid="{00000000-0002-0000-0200-00000C000000}">
      <formula1>Beschcompx</formula1>
    </dataValidation>
    <dataValidation type="list" allowBlank="1" showInputMessage="1" showErrorMessage="1" sqref="G13" xr:uid="{00000000-0002-0000-0200-00000D000000}">
      <formula1>aardkast1x</formula1>
    </dataValidation>
    <dataValidation type="list" allowBlank="1" showInputMessage="1" showErrorMessage="1" sqref="G15" xr:uid="{00000000-0002-0000-0200-00000E000000}">
      <formula1>aardlichtx</formula1>
    </dataValidation>
    <dataValidation type="list" allowBlank="1" showInputMessage="1" showErrorMessage="1" sqref="G16" xr:uid="{00000000-0002-0000-0200-00000F000000}">
      <formula1>genaakbx</formula1>
    </dataValidation>
    <dataValidation type="list" allowBlank="1" showInputMessage="1" showErrorMessage="1" sqref="G17" xr:uid="{00000000-0002-0000-0200-000010000000}">
      <formula1>loshangx</formula1>
    </dataValidation>
    <dataValidation type="list" allowBlank="1" showInputMessage="1" showErrorMessage="1" sqref="G18" xr:uid="{00000000-0002-0000-0200-000011000000}">
      <formula1>mechafschx</formula1>
    </dataValidation>
    <dataValidation type="list" allowBlank="1" showInputMessage="1" showErrorMessage="1" sqref="G19" xr:uid="{00000000-0002-0000-0200-000012000000}">
      <formula1>verdeeldx</formula1>
    </dataValidation>
    <dataValidation type="list" allowBlank="1" showInputMessage="1" showErrorMessage="1" sqref="G20" xr:uid="{00000000-0002-0000-0200-000013000000}">
      <formula1>equipotx</formula1>
    </dataValidation>
    <dataValidation type="list" allowBlank="1" showInputMessage="1" showErrorMessage="1" sqref="G14" xr:uid="{00000000-0002-0000-0200-000014000000}">
      <formula1>kinderveiligh</formula1>
    </dataValidation>
    <dataValidation type="list" allowBlank="1" showInputMessage="1" showErrorMessage="1" sqref="G21" xr:uid="{00000000-0002-0000-0200-000015000000}">
      <formula1>nullast</formula1>
    </dataValidation>
    <dataValidation type="list" allowBlank="1" showInputMessage="1" showErrorMessage="1" sqref="J13:O13" xr:uid="{00000000-0002-0000-0200-000016000000}">
      <formula1>Aardkast1opl1</formula1>
    </dataValidation>
    <dataValidation type="list" allowBlank="1" showInputMessage="1" showErrorMessage="1" sqref="J18:O18" xr:uid="{00000000-0002-0000-0200-000017000000}">
      <formula1>mechschoplx</formula1>
    </dataValidation>
    <dataValidation type="list" allowBlank="1" showInputMessage="1" showErrorMessage="1" sqref="G22" xr:uid="{00000000-0002-0000-0200-000018000000}">
      <formula1>stofex</formula1>
    </dataValidation>
    <dataValidation type="list" allowBlank="1" showInputMessage="1" showErrorMessage="1" sqref="J22:O22" xr:uid="{00000000-0002-0000-0200-000019000000}">
      <formula1>stofexopl</formula1>
    </dataValidation>
    <dataValidation type="list" allowBlank="1" showInputMessage="1" showErrorMessage="1" sqref="G23" xr:uid="{00000000-0002-0000-0200-00001A000000}">
      <formula1>lokgenaakb</formula1>
    </dataValidation>
    <dataValidation type="list" allowBlank="1" showInputMessage="1" showErrorMessage="1" sqref="J23:O23" xr:uid="{00000000-0002-0000-0200-00001B000000}">
      <formula1>lokgenaakbopl</formula1>
    </dataValidation>
  </dataValidations>
  <pageMargins left="0.23622047244094491" right="0.23622047244094491" top="0.74803149606299213" bottom="0.74803149606299213" header="0.31496062992125984" footer="0.31496062992125984"/>
  <pageSetup paperSize="9" orientation="portrait" r:id="rId1"/>
  <headerFooter>
    <oddHeader>&amp;LSG Sint-Quintinus</oddHeader>
    <oddFooter>&amp;LRA Elektrische installatie&amp;C&amp;"-,Vet"Lokaal&amp;R&amp;D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476250</xdr:colOff>
                    <xdr:row>8</xdr:row>
                    <xdr:rowOff>38100</xdr:rowOff>
                  </from>
                  <to>
                    <xdr:col>3</xdr:col>
                    <xdr:colOff>361950</xdr:colOff>
                    <xdr:row>9</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3</xdr:col>
                    <xdr:colOff>342900</xdr:colOff>
                    <xdr:row>8</xdr:row>
                    <xdr:rowOff>38100</xdr:rowOff>
                  </from>
                  <to>
                    <xdr:col>4</xdr:col>
                    <xdr:colOff>238125</xdr:colOff>
                    <xdr:row>9</xdr:row>
                    <xdr:rowOff>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4</xdr:col>
                    <xdr:colOff>219075</xdr:colOff>
                    <xdr:row>8</xdr:row>
                    <xdr:rowOff>38100</xdr:rowOff>
                  </from>
                  <to>
                    <xdr:col>5</xdr:col>
                    <xdr:colOff>57150</xdr:colOff>
                    <xdr:row>9</xdr:row>
                    <xdr:rowOff>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5</xdr:col>
                    <xdr:colOff>38100</xdr:colOff>
                    <xdr:row>8</xdr:row>
                    <xdr:rowOff>28575</xdr:rowOff>
                  </from>
                  <to>
                    <xdr:col>6</xdr:col>
                    <xdr:colOff>190500</xdr:colOff>
                    <xdr:row>8</xdr:row>
                    <xdr:rowOff>209550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6</xdr:col>
                    <xdr:colOff>171450</xdr:colOff>
                    <xdr:row>8</xdr:row>
                    <xdr:rowOff>38100</xdr:rowOff>
                  </from>
                  <to>
                    <xdr:col>6</xdr:col>
                    <xdr:colOff>781050</xdr:colOff>
                    <xdr:row>9</xdr:row>
                    <xdr:rowOff>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6</xdr:col>
                    <xdr:colOff>800100</xdr:colOff>
                    <xdr:row>8</xdr:row>
                    <xdr:rowOff>38100</xdr:rowOff>
                  </from>
                  <to>
                    <xdr:col>6</xdr:col>
                    <xdr:colOff>1304925</xdr:colOff>
                    <xdr:row>9</xdr:row>
                    <xdr:rowOff>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6</xdr:col>
                    <xdr:colOff>1314450</xdr:colOff>
                    <xdr:row>8</xdr:row>
                    <xdr:rowOff>38100</xdr:rowOff>
                  </from>
                  <to>
                    <xdr:col>6</xdr:col>
                    <xdr:colOff>1819275</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41"/>
  <sheetViews>
    <sheetView topLeftCell="A167" zoomScale="148" zoomScaleNormal="148" workbookViewId="0">
      <selection activeCell="F252" sqref="F252:G256"/>
    </sheetView>
  </sheetViews>
  <sheetFormatPr defaultRowHeight="15" x14ac:dyDescent="0.25"/>
  <cols>
    <col min="1" max="1" width="4.5703125" customWidth="1"/>
    <col min="2" max="2" width="19.42578125" customWidth="1"/>
    <col min="3" max="3" width="40.85546875" customWidth="1"/>
    <col min="4" max="4" width="5" customWidth="1"/>
    <col min="5" max="5" width="4" customWidth="1"/>
    <col min="6" max="6" width="60.7109375" customWidth="1"/>
    <col min="7" max="7" width="4.7109375" customWidth="1"/>
    <col min="8" max="8" width="2.85546875" customWidth="1"/>
    <col min="14" max="14" width="34.7109375" customWidth="1"/>
  </cols>
  <sheetData>
    <row r="1" spans="1:8" ht="26.25" x14ac:dyDescent="0.4">
      <c r="A1" s="117"/>
      <c r="B1" s="118" t="s">
        <v>1</v>
      </c>
      <c r="C1" s="117"/>
      <c r="D1" s="117"/>
      <c r="E1" s="117"/>
      <c r="F1" s="117"/>
      <c r="G1" s="117"/>
      <c r="H1" s="117"/>
    </row>
    <row r="2" spans="1:8" x14ac:dyDescent="0.25">
      <c r="A2" s="117">
        <v>3</v>
      </c>
      <c r="B2" s="102" t="s">
        <v>672</v>
      </c>
      <c r="C2" s="102" t="s">
        <v>482</v>
      </c>
      <c r="D2" s="102"/>
      <c r="E2" s="121"/>
      <c r="F2" s="102" t="s">
        <v>473</v>
      </c>
      <c r="H2" s="117"/>
    </row>
    <row r="3" spans="1:8" ht="18" customHeight="1" x14ac:dyDescent="0.25">
      <c r="A3" s="117"/>
      <c r="B3" t="s">
        <v>674</v>
      </c>
      <c r="C3" s="99" t="s">
        <v>466</v>
      </c>
      <c r="D3" s="4">
        <v>0</v>
      </c>
      <c r="E3" s="117"/>
      <c r="F3" s="4" t="s">
        <v>412</v>
      </c>
      <c r="G3" s="4">
        <v>0</v>
      </c>
      <c r="H3" s="117"/>
    </row>
    <row r="4" spans="1:8" x14ac:dyDescent="0.25">
      <c r="A4" s="117"/>
      <c r="C4" s="99" t="s">
        <v>467</v>
      </c>
      <c r="D4" s="4">
        <v>49</v>
      </c>
      <c r="E4" s="117"/>
      <c r="F4" s="4" t="s">
        <v>471</v>
      </c>
      <c r="G4" s="4">
        <v>49</v>
      </c>
      <c r="H4" s="117"/>
    </row>
    <row r="5" spans="1:8" x14ac:dyDescent="0.25">
      <c r="A5" s="117"/>
      <c r="C5" s="99" t="s">
        <v>468</v>
      </c>
      <c r="D5" s="4">
        <v>100</v>
      </c>
      <c r="E5" s="117"/>
      <c r="F5" s="4" t="s">
        <v>472</v>
      </c>
      <c r="G5" s="4">
        <v>200</v>
      </c>
      <c r="H5" s="117"/>
    </row>
    <row r="6" spans="1:8" x14ac:dyDescent="0.25">
      <c r="A6" s="117"/>
      <c r="C6" s="99" t="s">
        <v>469</v>
      </c>
      <c r="D6" s="4">
        <v>150</v>
      </c>
      <c r="E6" s="117"/>
      <c r="F6" s="4" t="s">
        <v>412</v>
      </c>
      <c r="G6" s="4">
        <v>0</v>
      </c>
      <c r="H6" s="117"/>
    </row>
    <row r="7" spans="1:8" ht="16.5" customHeight="1" x14ac:dyDescent="0.25">
      <c r="A7" s="117"/>
      <c r="C7" s="99" t="s">
        <v>470</v>
      </c>
      <c r="D7" s="4">
        <v>200</v>
      </c>
      <c r="E7" s="117"/>
      <c r="F7" s="4" t="s">
        <v>412</v>
      </c>
      <c r="G7" s="4">
        <v>0</v>
      </c>
      <c r="H7" s="117"/>
    </row>
    <row r="8" spans="1:8" x14ac:dyDescent="0.25">
      <c r="A8" s="117"/>
      <c r="C8" s="99" t="s">
        <v>175</v>
      </c>
      <c r="D8" s="4">
        <v>50</v>
      </c>
      <c r="E8" s="117"/>
      <c r="H8" s="117"/>
    </row>
    <row r="9" spans="1:8" ht="8.25" customHeight="1" x14ac:dyDescent="0.25">
      <c r="A9" s="117"/>
      <c r="B9" s="117"/>
      <c r="C9" s="117"/>
      <c r="D9" s="117"/>
      <c r="E9" s="117"/>
      <c r="F9" s="117"/>
      <c r="G9" s="117"/>
      <c r="H9" s="117"/>
    </row>
    <row r="10" spans="1:8" x14ac:dyDescent="0.25">
      <c r="A10" s="117">
        <v>4</v>
      </c>
      <c r="B10" s="102" t="s">
        <v>673</v>
      </c>
      <c r="C10" s="103" t="s">
        <v>481</v>
      </c>
      <c r="D10" s="102"/>
      <c r="E10" s="121"/>
      <c r="F10" s="102" t="s">
        <v>478</v>
      </c>
      <c r="H10" s="117"/>
    </row>
    <row r="11" spans="1:8" ht="15" customHeight="1" x14ac:dyDescent="0.25">
      <c r="A11" s="117"/>
      <c r="B11" t="s">
        <v>675</v>
      </c>
      <c r="C11" s="99" t="s">
        <v>474</v>
      </c>
      <c r="D11" s="4">
        <v>0</v>
      </c>
      <c r="E11" s="117"/>
      <c r="F11" s="4" t="s">
        <v>412</v>
      </c>
      <c r="G11" s="4">
        <v>0</v>
      </c>
      <c r="H11" s="117"/>
    </row>
    <row r="12" spans="1:8" x14ac:dyDescent="0.25">
      <c r="A12" s="117"/>
      <c r="C12" s="99" t="s">
        <v>644</v>
      </c>
      <c r="D12" s="4">
        <v>30</v>
      </c>
      <c r="E12" s="117"/>
      <c r="F12" s="4" t="s">
        <v>479</v>
      </c>
      <c r="G12" s="4">
        <v>30</v>
      </c>
      <c r="H12" s="117"/>
    </row>
    <row r="13" spans="1:8" x14ac:dyDescent="0.25">
      <c r="A13" s="117"/>
      <c r="C13" s="99" t="s">
        <v>475</v>
      </c>
      <c r="D13" s="4">
        <v>60</v>
      </c>
      <c r="E13" s="117"/>
      <c r="F13" s="4" t="s">
        <v>480</v>
      </c>
      <c r="G13" s="4">
        <v>120</v>
      </c>
      <c r="H13" s="117"/>
    </row>
    <row r="14" spans="1:8" x14ac:dyDescent="0.25">
      <c r="A14" s="117"/>
      <c r="C14" s="99" t="s">
        <v>476</v>
      </c>
      <c r="D14" s="4">
        <v>90</v>
      </c>
      <c r="E14" s="117"/>
      <c r="F14" s="4" t="s">
        <v>412</v>
      </c>
      <c r="G14" s="4">
        <v>0</v>
      </c>
      <c r="H14" s="117"/>
    </row>
    <row r="15" spans="1:8" ht="30" x14ac:dyDescent="0.25">
      <c r="A15" s="117"/>
      <c r="C15" s="99" t="s">
        <v>477</v>
      </c>
      <c r="D15" s="4">
        <v>120</v>
      </c>
      <c r="E15" s="117"/>
      <c r="F15" s="4" t="s">
        <v>412</v>
      </c>
      <c r="G15" s="4">
        <v>0</v>
      </c>
      <c r="H15" s="117"/>
    </row>
    <row r="16" spans="1:8" x14ac:dyDescent="0.25">
      <c r="A16" s="117"/>
      <c r="C16" s="99" t="s">
        <v>175</v>
      </c>
      <c r="D16" s="4">
        <v>50</v>
      </c>
      <c r="E16" s="117"/>
      <c r="H16" s="117"/>
    </row>
    <row r="17" spans="1:8" ht="6.75" customHeight="1" x14ac:dyDescent="0.25">
      <c r="A17" s="117"/>
      <c r="B17" s="117"/>
      <c r="C17" s="117"/>
      <c r="D17" s="117"/>
      <c r="E17" s="117"/>
      <c r="F17" s="117"/>
      <c r="G17" s="117"/>
      <c r="H17" s="117"/>
    </row>
    <row r="18" spans="1:8" x14ac:dyDescent="0.25">
      <c r="A18" s="117">
        <v>5</v>
      </c>
      <c r="B18" s="102" t="s">
        <v>484</v>
      </c>
      <c r="C18" s="103" t="s">
        <v>492</v>
      </c>
      <c r="D18" s="102"/>
      <c r="E18" s="121"/>
      <c r="F18" s="102" t="s">
        <v>497</v>
      </c>
      <c r="H18" s="117"/>
    </row>
    <row r="19" spans="1:8" ht="32.25" customHeight="1" x14ac:dyDescent="0.25">
      <c r="A19" s="117"/>
      <c r="B19" t="s">
        <v>676</v>
      </c>
      <c r="C19" s="99" t="s">
        <v>491</v>
      </c>
      <c r="D19" s="4">
        <v>0</v>
      </c>
      <c r="E19" s="117"/>
      <c r="F19" s="4" t="s">
        <v>412</v>
      </c>
      <c r="G19" s="4">
        <v>0</v>
      </c>
      <c r="H19" s="117"/>
    </row>
    <row r="20" spans="1:8" ht="30" x14ac:dyDescent="0.25">
      <c r="A20" s="117"/>
      <c r="C20" s="99" t="s">
        <v>485</v>
      </c>
      <c r="D20" s="4">
        <v>30</v>
      </c>
      <c r="E20" s="117"/>
      <c r="F20" s="4" t="s">
        <v>493</v>
      </c>
      <c r="G20" s="4">
        <v>30</v>
      </c>
      <c r="H20" s="117"/>
    </row>
    <row r="21" spans="1:8" ht="30" x14ac:dyDescent="0.25">
      <c r="A21" s="117"/>
      <c r="C21" s="99" t="s">
        <v>486</v>
      </c>
      <c r="D21" s="4">
        <v>0</v>
      </c>
      <c r="E21" s="117"/>
      <c r="F21" s="4" t="s">
        <v>494</v>
      </c>
      <c r="G21" s="4">
        <v>20</v>
      </c>
      <c r="H21" s="117"/>
    </row>
    <row r="22" spans="1:8" ht="30" x14ac:dyDescent="0.25">
      <c r="A22" s="117"/>
      <c r="C22" s="99" t="s">
        <v>487</v>
      </c>
      <c r="D22" s="4">
        <v>40</v>
      </c>
      <c r="E22" s="117"/>
      <c r="F22" s="4" t="s">
        <v>495</v>
      </c>
      <c r="G22" s="4">
        <v>40</v>
      </c>
      <c r="H22" s="117"/>
    </row>
    <row r="23" spans="1:8" ht="30" x14ac:dyDescent="0.25">
      <c r="A23" s="117"/>
      <c r="C23" s="99" t="s">
        <v>488</v>
      </c>
      <c r="D23" s="4">
        <v>100</v>
      </c>
      <c r="E23" s="117"/>
      <c r="F23" s="99" t="s">
        <v>496</v>
      </c>
      <c r="G23" s="4">
        <v>100</v>
      </c>
      <c r="H23" s="117"/>
    </row>
    <row r="24" spans="1:8" ht="30" x14ac:dyDescent="0.25">
      <c r="A24" s="117"/>
      <c r="C24" s="99" t="s">
        <v>489</v>
      </c>
      <c r="D24" s="4">
        <v>80</v>
      </c>
      <c r="E24" s="117"/>
      <c r="F24" s="99" t="s">
        <v>645</v>
      </c>
      <c r="G24" s="4">
        <v>100</v>
      </c>
      <c r="H24" s="117"/>
    </row>
    <row r="25" spans="1:8" x14ac:dyDescent="0.25">
      <c r="A25" s="117"/>
      <c r="C25" s="99" t="s">
        <v>490</v>
      </c>
      <c r="D25" s="4">
        <v>50</v>
      </c>
      <c r="E25" s="117"/>
      <c r="F25" s="4" t="s">
        <v>412</v>
      </c>
      <c r="G25" s="4">
        <v>0</v>
      </c>
      <c r="H25" s="117"/>
    </row>
    <row r="26" spans="1:8" ht="9" customHeight="1" x14ac:dyDescent="0.25">
      <c r="A26" s="117"/>
      <c r="B26" s="117"/>
      <c r="C26" s="117"/>
      <c r="D26" s="117"/>
      <c r="E26" s="117"/>
      <c r="F26" s="117"/>
      <c r="G26" s="117"/>
      <c r="H26" s="117"/>
    </row>
    <row r="27" spans="1:8" x14ac:dyDescent="0.25">
      <c r="A27" s="117">
        <v>6</v>
      </c>
      <c r="B27" s="102" t="s">
        <v>677</v>
      </c>
      <c r="C27" s="102" t="s">
        <v>176</v>
      </c>
      <c r="D27" s="102"/>
      <c r="E27" s="121"/>
      <c r="F27" s="102" t="s">
        <v>395</v>
      </c>
      <c r="H27" s="117"/>
    </row>
    <row r="28" spans="1:8" x14ac:dyDescent="0.25">
      <c r="A28" s="117"/>
      <c r="B28" t="s">
        <v>678</v>
      </c>
      <c r="C28" s="4" t="s">
        <v>3</v>
      </c>
      <c r="D28" s="4">
        <v>0</v>
      </c>
      <c r="E28" s="117"/>
      <c r="F28" s="4" t="s">
        <v>412</v>
      </c>
      <c r="G28" s="4">
        <v>0</v>
      </c>
      <c r="H28" s="117"/>
    </row>
    <row r="29" spans="1:8" ht="48.75" customHeight="1" x14ac:dyDescent="0.25">
      <c r="A29" s="117"/>
      <c r="C29" s="4" t="s">
        <v>4</v>
      </c>
      <c r="D29" s="4">
        <v>10</v>
      </c>
      <c r="E29" s="117"/>
      <c r="F29" s="99" t="s">
        <v>524</v>
      </c>
      <c r="G29" s="4">
        <v>25</v>
      </c>
      <c r="H29" s="117"/>
    </row>
    <row r="30" spans="1:8" ht="45" customHeight="1" x14ac:dyDescent="0.25">
      <c r="A30" s="117"/>
      <c r="C30" s="4" t="s">
        <v>5</v>
      </c>
      <c r="D30" s="4">
        <v>15</v>
      </c>
      <c r="E30" s="117"/>
      <c r="F30" s="99" t="s">
        <v>646</v>
      </c>
      <c r="G30" s="4">
        <v>25</v>
      </c>
      <c r="H30" s="117"/>
    </row>
    <row r="31" spans="1:8" x14ac:dyDescent="0.25">
      <c r="A31" s="117"/>
      <c r="C31" s="4" t="s">
        <v>7</v>
      </c>
      <c r="D31" s="4">
        <v>20</v>
      </c>
      <c r="E31" s="117"/>
      <c r="F31" s="4" t="s">
        <v>412</v>
      </c>
      <c r="G31" s="4">
        <v>0</v>
      </c>
      <c r="H31" s="117"/>
    </row>
    <row r="32" spans="1:8" x14ac:dyDescent="0.25">
      <c r="A32" s="117"/>
      <c r="C32" s="4" t="s">
        <v>6</v>
      </c>
      <c r="D32" s="4">
        <v>25</v>
      </c>
      <c r="E32" s="117"/>
      <c r="F32" s="4" t="s">
        <v>412</v>
      </c>
      <c r="G32" s="4">
        <v>0</v>
      </c>
      <c r="H32" s="117"/>
    </row>
    <row r="33" spans="1:8" x14ac:dyDescent="0.25">
      <c r="A33" s="117"/>
      <c r="C33" s="4" t="s">
        <v>175</v>
      </c>
      <c r="D33" s="4">
        <v>50</v>
      </c>
      <c r="E33" s="117"/>
      <c r="F33" s="4" t="s">
        <v>412</v>
      </c>
      <c r="G33" s="4">
        <v>0</v>
      </c>
      <c r="H33" s="117"/>
    </row>
    <row r="34" spans="1:8" ht="7.5" customHeight="1" x14ac:dyDescent="0.25">
      <c r="A34" s="117"/>
      <c r="B34" s="117"/>
      <c r="C34" s="117"/>
      <c r="D34" s="117"/>
      <c r="E34" s="117"/>
      <c r="F34" s="117"/>
      <c r="G34" s="117"/>
      <c r="H34" s="117"/>
    </row>
    <row r="35" spans="1:8" x14ac:dyDescent="0.25">
      <c r="A35" s="117">
        <v>7</v>
      </c>
      <c r="B35" s="102" t="s">
        <v>679</v>
      </c>
      <c r="C35" s="102" t="s">
        <v>680</v>
      </c>
      <c r="D35" s="102"/>
      <c r="E35" s="121"/>
      <c r="F35" s="102" t="s">
        <v>396</v>
      </c>
      <c r="H35" s="117"/>
    </row>
    <row r="36" spans="1:8" x14ac:dyDescent="0.25">
      <c r="A36" s="117"/>
      <c r="B36" t="s">
        <v>681</v>
      </c>
      <c r="C36" s="4" t="s">
        <v>3</v>
      </c>
      <c r="D36" s="4">
        <v>0</v>
      </c>
      <c r="E36" s="117"/>
      <c r="F36" s="4" t="s">
        <v>412</v>
      </c>
      <c r="G36" s="4">
        <v>0</v>
      </c>
      <c r="H36" s="117"/>
    </row>
    <row r="37" spans="1:8" ht="45" x14ac:dyDescent="0.25">
      <c r="A37" s="117"/>
      <c r="C37" s="4" t="s">
        <v>4</v>
      </c>
      <c r="D37" s="4">
        <v>5</v>
      </c>
      <c r="E37" s="117"/>
      <c r="F37" s="99" t="s">
        <v>525</v>
      </c>
      <c r="G37" s="4">
        <v>25</v>
      </c>
      <c r="H37" s="117"/>
    </row>
    <row r="38" spans="1:8" ht="45" x14ac:dyDescent="0.25">
      <c r="A38" s="117"/>
      <c r="C38" s="4" t="s">
        <v>5</v>
      </c>
      <c r="D38" s="4">
        <v>10</v>
      </c>
      <c r="E38" s="117"/>
      <c r="F38" s="99" t="s">
        <v>526</v>
      </c>
      <c r="G38" s="4">
        <v>25</v>
      </c>
      <c r="H38" s="117"/>
    </row>
    <row r="39" spans="1:8" x14ac:dyDescent="0.25">
      <c r="A39" s="117"/>
      <c r="C39" s="4" t="s">
        <v>7</v>
      </c>
      <c r="D39" s="4">
        <v>15</v>
      </c>
      <c r="E39" s="117"/>
      <c r="F39" s="4" t="s">
        <v>412</v>
      </c>
      <c r="G39" s="4">
        <v>0</v>
      </c>
      <c r="H39" s="117"/>
    </row>
    <row r="40" spans="1:8" x14ac:dyDescent="0.25">
      <c r="A40" s="117"/>
      <c r="C40" s="4" t="s">
        <v>9</v>
      </c>
      <c r="D40" s="4">
        <v>25</v>
      </c>
      <c r="E40" s="117"/>
      <c r="F40" s="4" t="s">
        <v>412</v>
      </c>
      <c r="G40" s="4">
        <v>0</v>
      </c>
      <c r="H40" s="117"/>
    </row>
    <row r="41" spans="1:8" x14ac:dyDescent="0.25">
      <c r="A41" s="117"/>
      <c r="C41" s="4" t="s">
        <v>175</v>
      </c>
      <c r="D41" s="4">
        <v>50</v>
      </c>
      <c r="E41" s="117"/>
      <c r="F41" s="4" t="s">
        <v>412</v>
      </c>
      <c r="G41" s="4">
        <v>0</v>
      </c>
      <c r="H41" s="117"/>
    </row>
    <row r="42" spans="1:8" ht="7.5" customHeight="1" x14ac:dyDescent="0.25">
      <c r="A42" s="117"/>
      <c r="B42" s="117"/>
      <c r="C42" s="117"/>
      <c r="D42" s="117"/>
      <c r="E42" s="117"/>
      <c r="F42" s="117"/>
      <c r="G42" s="117"/>
      <c r="H42" s="117"/>
    </row>
    <row r="43" spans="1:8" x14ac:dyDescent="0.25">
      <c r="A43" s="117">
        <v>8</v>
      </c>
      <c r="B43" s="102" t="s">
        <v>682</v>
      </c>
      <c r="C43" s="102" t="s">
        <v>13</v>
      </c>
      <c r="D43" s="102"/>
      <c r="E43" s="121"/>
      <c r="F43" s="102" t="s">
        <v>397</v>
      </c>
      <c r="H43" s="117"/>
    </row>
    <row r="44" spans="1:8" ht="30" x14ac:dyDescent="0.25">
      <c r="A44" s="117"/>
      <c r="B44" t="s">
        <v>683</v>
      </c>
      <c r="C44" s="99" t="s">
        <v>536</v>
      </c>
      <c r="D44" s="4">
        <v>0</v>
      </c>
      <c r="E44" s="117"/>
      <c r="F44" s="4" t="s">
        <v>412</v>
      </c>
      <c r="G44" s="4">
        <v>0</v>
      </c>
      <c r="H44" s="117"/>
    </row>
    <row r="45" spans="1:8" ht="30" x14ac:dyDescent="0.25">
      <c r="A45" s="117"/>
      <c r="C45" s="99" t="s">
        <v>527</v>
      </c>
      <c r="D45" s="4">
        <v>20</v>
      </c>
      <c r="E45" s="117"/>
      <c r="F45" s="4" t="s">
        <v>367</v>
      </c>
      <c r="G45" s="4">
        <v>20</v>
      </c>
      <c r="H45" s="117"/>
    </row>
    <row r="46" spans="1:8" ht="14.25" customHeight="1" x14ac:dyDescent="0.25">
      <c r="A46" s="117"/>
      <c r="C46" s="99" t="s">
        <v>11</v>
      </c>
      <c r="D46" s="4">
        <v>30</v>
      </c>
      <c r="E46" s="117"/>
      <c r="F46" s="4" t="s">
        <v>369</v>
      </c>
      <c r="G46" s="4">
        <v>30</v>
      </c>
      <c r="H46" s="117"/>
    </row>
    <row r="47" spans="1:8" x14ac:dyDescent="0.25">
      <c r="A47" s="117"/>
      <c r="C47" s="99" t="s">
        <v>12</v>
      </c>
      <c r="D47" s="4">
        <v>40</v>
      </c>
      <c r="E47" s="117"/>
      <c r="F47" s="4" t="s">
        <v>368</v>
      </c>
      <c r="G47" s="4">
        <v>40</v>
      </c>
      <c r="H47" s="117"/>
    </row>
    <row r="48" spans="1:8" x14ac:dyDescent="0.25">
      <c r="A48" s="117"/>
      <c r="C48" s="4" t="s">
        <v>175</v>
      </c>
      <c r="D48" s="4">
        <v>50</v>
      </c>
      <c r="E48" s="117"/>
      <c r="F48" s="4" t="s">
        <v>537</v>
      </c>
      <c r="G48" s="4">
        <v>0</v>
      </c>
      <c r="H48" s="117"/>
    </row>
    <row r="49" spans="1:8" ht="7.5" customHeight="1" x14ac:dyDescent="0.25">
      <c r="A49" s="117"/>
      <c r="B49" s="117"/>
      <c r="C49" s="117"/>
      <c r="D49" s="117"/>
      <c r="E49" s="117"/>
      <c r="F49" s="117"/>
      <c r="G49" s="117"/>
      <c r="H49" s="117"/>
    </row>
    <row r="50" spans="1:8" x14ac:dyDescent="0.25">
      <c r="A50" s="117">
        <v>9</v>
      </c>
      <c r="B50" s="102" t="s">
        <v>684</v>
      </c>
      <c r="C50" s="103" t="s">
        <v>14</v>
      </c>
      <c r="D50" s="102"/>
      <c r="E50" s="121"/>
      <c r="F50" s="102" t="s">
        <v>398</v>
      </c>
      <c r="H50" s="117"/>
    </row>
    <row r="51" spans="1:8" ht="31.5" customHeight="1" x14ac:dyDescent="0.25">
      <c r="A51" s="117"/>
      <c r="B51" t="s">
        <v>685</v>
      </c>
      <c r="C51" s="99" t="s">
        <v>538</v>
      </c>
      <c r="D51" s="4">
        <v>0</v>
      </c>
      <c r="E51" s="117"/>
      <c r="F51" s="4" t="s">
        <v>412</v>
      </c>
      <c r="G51" s="4">
        <v>0</v>
      </c>
      <c r="H51" s="117"/>
    </row>
    <row r="52" spans="1:8" ht="30" x14ac:dyDescent="0.25">
      <c r="A52" s="117"/>
      <c r="C52" s="99" t="s">
        <v>528</v>
      </c>
      <c r="D52" s="4">
        <v>30</v>
      </c>
      <c r="E52" s="117"/>
      <c r="F52" s="4" t="s">
        <v>370</v>
      </c>
      <c r="G52" s="4">
        <v>30</v>
      </c>
      <c r="H52" s="117"/>
    </row>
    <row r="53" spans="1:8" ht="13.5" customHeight="1" x14ac:dyDescent="0.25">
      <c r="A53" s="117"/>
      <c r="C53" s="99" t="s">
        <v>15</v>
      </c>
      <c r="D53" s="4">
        <v>35</v>
      </c>
      <c r="E53" s="117"/>
      <c r="F53" s="4" t="s">
        <v>371</v>
      </c>
      <c r="G53" s="4">
        <v>35</v>
      </c>
      <c r="H53" s="117"/>
    </row>
    <row r="54" spans="1:8" x14ac:dyDescent="0.25">
      <c r="A54" s="117"/>
      <c r="C54" s="99" t="s">
        <v>16</v>
      </c>
      <c r="D54" s="4">
        <v>45</v>
      </c>
      <c r="E54" s="117"/>
      <c r="F54" s="4" t="s">
        <v>372</v>
      </c>
      <c r="G54" s="4">
        <v>45</v>
      </c>
      <c r="H54" s="117"/>
    </row>
    <row r="55" spans="1:8" x14ac:dyDescent="0.25">
      <c r="A55" s="117"/>
      <c r="C55" s="4" t="s">
        <v>175</v>
      </c>
      <c r="D55" s="4">
        <v>50</v>
      </c>
      <c r="E55" s="117"/>
      <c r="F55" s="4" t="s">
        <v>537</v>
      </c>
      <c r="G55" s="4">
        <v>0</v>
      </c>
      <c r="H55" s="117"/>
    </row>
    <row r="56" spans="1:8" ht="7.5" customHeight="1" x14ac:dyDescent="0.25">
      <c r="A56" s="117"/>
      <c r="B56" s="117"/>
      <c r="C56" s="117"/>
      <c r="D56" s="117"/>
      <c r="E56" s="117"/>
      <c r="F56" s="117"/>
      <c r="G56" s="117"/>
      <c r="H56" s="117"/>
    </row>
    <row r="57" spans="1:8" x14ac:dyDescent="0.25">
      <c r="A57" s="117">
        <v>10</v>
      </c>
      <c r="B57" s="102" t="s">
        <v>779</v>
      </c>
      <c r="C57" s="103" t="s">
        <v>20</v>
      </c>
      <c r="D57" s="102"/>
      <c r="E57" s="121"/>
      <c r="F57" s="102" t="s">
        <v>399</v>
      </c>
      <c r="H57" s="117"/>
    </row>
    <row r="58" spans="1:8" x14ac:dyDescent="0.25">
      <c r="A58" s="117"/>
      <c r="B58" t="s">
        <v>689</v>
      </c>
      <c r="C58" s="99" t="s">
        <v>17</v>
      </c>
      <c r="D58" s="4">
        <v>0</v>
      </c>
      <c r="E58" s="117"/>
      <c r="F58" s="4" t="s">
        <v>412</v>
      </c>
      <c r="G58" s="4">
        <v>0</v>
      </c>
      <c r="H58" s="117"/>
    </row>
    <row r="59" spans="1:8" ht="30" x14ac:dyDescent="0.25">
      <c r="A59" s="117"/>
      <c r="C59" s="99" t="s">
        <v>18</v>
      </c>
      <c r="D59" s="4">
        <v>20</v>
      </c>
      <c r="E59" s="117"/>
      <c r="F59" s="99" t="s">
        <v>373</v>
      </c>
      <c r="G59" s="4">
        <v>20</v>
      </c>
      <c r="H59" s="117"/>
    </row>
    <row r="60" spans="1:8" x14ac:dyDescent="0.25">
      <c r="A60" s="117"/>
      <c r="C60" s="99" t="s">
        <v>19</v>
      </c>
      <c r="D60" s="4">
        <v>35</v>
      </c>
      <c r="E60" s="117"/>
      <c r="F60" s="4" t="s">
        <v>374</v>
      </c>
      <c r="G60" s="4">
        <v>35</v>
      </c>
      <c r="H60" s="117"/>
    </row>
    <row r="61" spans="1:8" x14ac:dyDescent="0.25">
      <c r="A61" s="117"/>
      <c r="C61" s="4" t="s">
        <v>175</v>
      </c>
      <c r="D61" s="4">
        <v>50</v>
      </c>
      <c r="E61" s="117"/>
      <c r="F61" s="4" t="s">
        <v>412</v>
      </c>
      <c r="G61" s="4">
        <v>0</v>
      </c>
      <c r="H61" s="117"/>
    </row>
    <row r="62" spans="1:8" ht="6.75" customHeight="1" x14ac:dyDescent="0.25">
      <c r="A62" s="117"/>
      <c r="B62" s="117"/>
      <c r="C62" s="117"/>
      <c r="D62" s="117"/>
      <c r="E62" s="117"/>
      <c r="F62" s="117"/>
      <c r="G62" s="117"/>
      <c r="H62" s="117"/>
    </row>
    <row r="63" spans="1:8" x14ac:dyDescent="0.25">
      <c r="A63" s="117">
        <v>11</v>
      </c>
      <c r="B63" s="102" t="s">
        <v>686</v>
      </c>
      <c r="C63" s="103" t="s">
        <v>687</v>
      </c>
      <c r="D63" s="102"/>
      <c r="E63" s="121"/>
      <c r="F63" s="102" t="s">
        <v>400</v>
      </c>
      <c r="H63" s="117"/>
    </row>
    <row r="64" spans="1:8" x14ac:dyDescent="0.25">
      <c r="A64" s="117"/>
      <c r="B64" t="s">
        <v>688</v>
      </c>
      <c r="C64" s="4" t="s">
        <v>22</v>
      </c>
      <c r="D64" s="4">
        <v>0</v>
      </c>
      <c r="E64" s="117"/>
      <c r="F64" s="4" t="s">
        <v>412</v>
      </c>
      <c r="G64" s="4">
        <v>0</v>
      </c>
      <c r="H64" s="117"/>
    </row>
    <row r="65" spans="1:8" ht="30" x14ac:dyDescent="0.25">
      <c r="A65" s="117"/>
      <c r="C65" s="4" t="s">
        <v>23</v>
      </c>
      <c r="D65" s="4">
        <v>20</v>
      </c>
      <c r="E65" s="117"/>
      <c r="F65" s="99" t="s">
        <v>375</v>
      </c>
      <c r="G65" s="4">
        <v>80</v>
      </c>
      <c r="H65" s="117"/>
    </row>
    <row r="66" spans="1:8" x14ac:dyDescent="0.25">
      <c r="A66" s="117"/>
      <c r="C66" s="4" t="s">
        <v>24</v>
      </c>
      <c r="D66" s="4">
        <v>30</v>
      </c>
      <c r="E66" s="117"/>
      <c r="F66" s="4" t="s">
        <v>412</v>
      </c>
      <c r="G66" s="4">
        <v>0</v>
      </c>
      <c r="H66" s="117"/>
    </row>
    <row r="67" spans="1:8" x14ac:dyDescent="0.25">
      <c r="A67" s="117"/>
      <c r="C67" s="4" t="s">
        <v>25</v>
      </c>
      <c r="D67" s="4">
        <v>40</v>
      </c>
      <c r="E67" s="117"/>
      <c r="F67" s="4" t="s">
        <v>412</v>
      </c>
      <c r="G67" s="4">
        <v>0</v>
      </c>
      <c r="H67" s="117"/>
    </row>
    <row r="68" spans="1:8" x14ac:dyDescent="0.25">
      <c r="A68" s="117"/>
      <c r="C68" s="99" t="s">
        <v>26</v>
      </c>
      <c r="D68" s="4">
        <v>80</v>
      </c>
      <c r="E68" s="117"/>
      <c r="F68" s="4" t="s">
        <v>412</v>
      </c>
      <c r="G68" s="4">
        <v>0</v>
      </c>
      <c r="H68" s="117"/>
    </row>
    <row r="69" spans="1:8" x14ac:dyDescent="0.25">
      <c r="A69" s="117"/>
      <c r="C69" s="4" t="s">
        <v>175</v>
      </c>
      <c r="D69" s="4">
        <v>50</v>
      </c>
      <c r="E69" s="117"/>
      <c r="F69" s="4" t="s">
        <v>412</v>
      </c>
      <c r="G69" s="4">
        <v>0</v>
      </c>
      <c r="H69" s="117"/>
    </row>
    <row r="70" spans="1:8" ht="6" customHeight="1" x14ac:dyDescent="0.25">
      <c r="A70" s="117"/>
      <c r="B70" s="117"/>
      <c r="C70" s="117"/>
      <c r="D70" s="117"/>
      <c r="E70" s="117"/>
      <c r="F70" s="117"/>
      <c r="G70" s="117"/>
      <c r="H70" s="117"/>
    </row>
    <row r="71" spans="1:8" x14ac:dyDescent="0.25">
      <c r="A71" s="117">
        <v>1</v>
      </c>
      <c r="B71" s="102" t="s">
        <v>778</v>
      </c>
      <c r="C71" s="102" t="s">
        <v>32</v>
      </c>
      <c r="D71" s="102"/>
      <c r="E71" s="121"/>
      <c r="F71" s="102" t="s">
        <v>401</v>
      </c>
      <c r="H71" s="117"/>
    </row>
    <row r="72" spans="1:8" x14ac:dyDescent="0.25">
      <c r="A72" s="117"/>
      <c r="B72" t="s">
        <v>692</v>
      </c>
      <c r="C72" s="99" t="s">
        <v>27</v>
      </c>
      <c r="D72" s="4">
        <v>0</v>
      </c>
      <c r="E72" s="117"/>
      <c r="F72" s="4" t="s">
        <v>412</v>
      </c>
      <c r="G72" s="4">
        <v>0</v>
      </c>
      <c r="H72" s="117"/>
    </row>
    <row r="73" spans="1:8" x14ac:dyDescent="0.25">
      <c r="A73" s="117"/>
      <c r="C73" s="99" t="s">
        <v>28</v>
      </c>
      <c r="D73" s="4">
        <v>60</v>
      </c>
      <c r="E73" s="117"/>
      <c r="F73" s="4" t="s">
        <v>376</v>
      </c>
      <c r="G73" s="4">
        <v>120</v>
      </c>
      <c r="H73" s="117"/>
    </row>
    <row r="74" spans="1:8" x14ac:dyDescent="0.25">
      <c r="A74" s="117"/>
      <c r="C74" s="99" t="s">
        <v>29</v>
      </c>
      <c r="D74" s="4">
        <v>80</v>
      </c>
      <c r="E74" s="117"/>
      <c r="F74" s="4" t="s">
        <v>377</v>
      </c>
      <c r="G74" s="4">
        <v>120</v>
      </c>
      <c r="H74" s="117"/>
    </row>
    <row r="75" spans="1:8" x14ac:dyDescent="0.25">
      <c r="A75" s="117"/>
      <c r="C75" s="99" t="s">
        <v>30</v>
      </c>
      <c r="D75" s="4">
        <v>120</v>
      </c>
      <c r="E75" s="117"/>
      <c r="F75" s="4" t="s">
        <v>508</v>
      </c>
      <c r="G75" s="4">
        <v>1000</v>
      </c>
      <c r="H75" s="117"/>
    </row>
    <row r="76" spans="1:8" x14ac:dyDescent="0.25">
      <c r="A76" s="117"/>
      <c r="C76" s="99" t="s">
        <v>31</v>
      </c>
      <c r="D76" s="4">
        <v>1000</v>
      </c>
      <c r="E76" s="117"/>
      <c r="F76" s="4" t="s">
        <v>412</v>
      </c>
      <c r="G76" s="4">
        <v>0</v>
      </c>
      <c r="H76" s="117"/>
    </row>
    <row r="77" spans="1:8" x14ac:dyDescent="0.25">
      <c r="A77" s="117"/>
      <c r="C77" s="4" t="s">
        <v>175</v>
      </c>
      <c r="D77" s="4">
        <v>50</v>
      </c>
      <c r="E77" s="117"/>
      <c r="F77" s="4" t="s">
        <v>412</v>
      </c>
      <c r="G77" s="4">
        <v>0</v>
      </c>
      <c r="H77" s="117"/>
    </row>
    <row r="78" spans="1:8" ht="6.75" customHeight="1" x14ac:dyDescent="0.25">
      <c r="A78" s="117"/>
      <c r="B78" s="117"/>
      <c r="C78" s="117"/>
      <c r="D78" s="117"/>
      <c r="E78" s="117"/>
      <c r="F78" s="117"/>
      <c r="G78" s="117"/>
      <c r="H78" s="117"/>
    </row>
    <row r="79" spans="1:8" x14ac:dyDescent="0.25">
      <c r="A79" s="117">
        <v>2</v>
      </c>
      <c r="B79" s="102" t="s">
        <v>690</v>
      </c>
      <c r="C79" s="103" t="s">
        <v>38</v>
      </c>
      <c r="D79" s="102"/>
      <c r="E79" s="121"/>
      <c r="F79" s="102" t="s">
        <v>402</v>
      </c>
      <c r="H79" s="117"/>
    </row>
    <row r="80" spans="1:8" x14ac:dyDescent="0.25">
      <c r="A80" s="117"/>
      <c r="B80" t="s">
        <v>691</v>
      </c>
      <c r="C80" s="4" t="s">
        <v>33</v>
      </c>
      <c r="D80" s="4">
        <v>0</v>
      </c>
      <c r="E80" s="117"/>
      <c r="F80" s="4" t="s">
        <v>412</v>
      </c>
      <c r="G80" s="4">
        <v>0</v>
      </c>
      <c r="H80" s="117"/>
    </row>
    <row r="81" spans="1:8" ht="30" x14ac:dyDescent="0.25">
      <c r="A81" s="117"/>
      <c r="C81" s="4" t="s">
        <v>34</v>
      </c>
      <c r="D81" s="4">
        <v>60</v>
      </c>
      <c r="E81" s="117"/>
      <c r="F81" s="99" t="s">
        <v>378</v>
      </c>
      <c r="G81" s="4">
        <v>45</v>
      </c>
      <c r="H81" s="117"/>
    </row>
    <row r="82" spans="1:8" x14ac:dyDescent="0.25">
      <c r="A82" s="117"/>
      <c r="C82" s="4" t="s">
        <v>35</v>
      </c>
      <c r="D82" s="4">
        <v>80</v>
      </c>
      <c r="E82" s="117"/>
      <c r="F82" s="4" t="s">
        <v>412</v>
      </c>
      <c r="G82" s="4">
        <v>0</v>
      </c>
      <c r="H82" s="117"/>
    </row>
    <row r="83" spans="1:8" x14ac:dyDescent="0.25">
      <c r="A83" s="117"/>
      <c r="C83" s="4" t="s">
        <v>36</v>
      </c>
      <c r="D83" s="4">
        <v>120</v>
      </c>
      <c r="E83" s="117"/>
      <c r="F83" s="4" t="s">
        <v>412</v>
      </c>
      <c r="G83" s="4">
        <v>0</v>
      </c>
      <c r="H83" s="117"/>
    </row>
    <row r="84" spans="1:8" x14ac:dyDescent="0.25">
      <c r="A84" s="117"/>
      <c r="C84" s="99" t="s">
        <v>37</v>
      </c>
      <c r="D84" s="4">
        <v>500</v>
      </c>
      <c r="E84" s="117"/>
      <c r="F84" s="4" t="s">
        <v>379</v>
      </c>
      <c r="G84" s="4">
        <v>500</v>
      </c>
      <c r="H84" s="117"/>
    </row>
    <row r="85" spans="1:8" x14ac:dyDescent="0.25">
      <c r="A85" s="117"/>
      <c r="C85" s="4" t="s">
        <v>175</v>
      </c>
      <c r="D85" s="4">
        <v>50</v>
      </c>
      <c r="E85" s="117"/>
      <c r="F85" s="4" t="s">
        <v>412</v>
      </c>
      <c r="G85" s="4">
        <v>0</v>
      </c>
      <c r="H85" s="117"/>
    </row>
    <row r="86" spans="1:8" ht="6.75" customHeight="1" x14ac:dyDescent="0.25">
      <c r="A86" s="117"/>
      <c r="B86" s="117"/>
      <c r="C86" s="117"/>
      <c r="D86" s="117"/>
      <c r="E86" s="117"/>
      <c r="F86" s="117"/>
      <c r="G86" s="117"/>
      <c r="H86" s="117"/>
    </row>
    <row r="87" spans="1:8" x14ac:dyDescent="0.25">
      <c r="A87" s="117">
        <v>12</v>
      </c>
      <c r="B87" s="102" t="s">
        <v>693</v>
      </c>
      <c r="C87" s="102" t="s">
        <v>39</v>
      </c>
      <c r="D87" s="102"/>
      <c r="E87" s="121"/>
      <c r="F87" s="102" t="s">
        <v>403</v>
      </c>
      <c r="H87" s="117"/>
    </row>
    <row r="88" spans="1:8" ht="16.5" customHeight="1" x14ac:dyDescent="0.25">
      <c r="A88" s="117"/>
      <c r="B88" t="s">
        <v>694</v>
      </c>
      <c r="C88" s="99" t="s">
        <v>455</v>
      </c>
      <c r="D88" s="4">
        <v>0</v>
      </c>
      <c r="E88" s="117"/>
      <c r="F88" s="4" t="s">
        <v>412</v>
      </c>
      <c r="G88" s="4">
        <v>0</v>
      </c>
      <c r="H88" s="117"/>
    </row>
    <row r="89" spans="1:8" ht="45" x14ac:dyDescent="0.25">
      <c r="A89" s="117"/>
      <c r="C89" s="99" t="s">
        <v>647</v>
      </c>
      <c r="D89" s="4">
        <v>25</v>
      </c>
      <c r="E89" s="117"/>
      <c r="F89" s="99" t="s">
        <v>458</v>
      </c>
      <c r="G89" s="4">
        <v>45</v>
      </c>
      <c r="H89" s="117"/>
    </row>
    <row r="90" spans="1:8" ht="30" x14ac:dyDescent="0.25">
      <c r="A90" s="117"/>
      <c r="C90" s="99" t="s">
        <v>456</v>
      </c>
      <c r="D90" s="4">
        <v>35</v>
      </c>
      <c r="E90" s="117"/>
      <c r="F90" s="99" t="s">
        <v>459</v>
      </c>
      <c r="G90" s="4">
        <v>45</v>
      </c>
      <c r="H90" s="117"/>
    </row>
    <row r="91" spans="1:8" ht="30" x14ac:dyDescent="0.25">
      <c r="A91" s="117"/>
      <c r="C91" s="99" t="s">
        <v>648</v>
      </c>
      <c r="D91" s="4">
        <v>40</v>
      </c>
      <c r="E91" s="117"/>
      <c r="F91" s="99" t="s">
        <v>460</v>
      </c>
      <c r="G91" s="4">
        <v>25</v>
      </c>
      <c r="H91" s="117"/>
    </row>
    <row r="92" spans="1:8" ht="28.5" customHeight="1" x14ac:dyDescent="0.25">
      <c r="A92" s="117"/>
      <c r="C92" s="99" t="s">
        <v>457</v>
      </c>
      <c r="D92" s="4">
        <v>45</v>
      </c>
      <c r="E92" s="117"/>
      <c r="F92" s="104" t="s">
        <v>649</v>
      </c>
      <c r="G92" s="4">
        <v>25</v>
      </c>
      <c r="H92" s="117"/>
    </row>
    <row r="93" spans="1:8" x14ac:dyDescent="0.25">
      <c r="A93" s="117"/>
      <c r="C93" s="4" t="s">
        <v>175</v>
      </c>
      <c r="D93" s="4">
        <v>50</v>
      </c>
      <c r="E93" s="117"/>
      <c r="F93" s="4" t="s">
        <v>412</v>
      </c>
      <c r="G93" s="4">
        <v>0</v>
      </c>
      <c r="H93" s="117"/>
    </row>
    <row r="94" spans="1:8" ht="7.5" customHeight="1" x14ac:dyDescent="0.25">
      <c r="A94" s="117"/>
      <c r="B94" s="117"/>
      <c r="C94" s="117"/>
      <c r="D94" s="117"/>
      <c r="E94" s="117"/>
      <c r="F94" s="117"/>
      <c r="G94" s="117"/>
      <c r="H94" s="117"/>
    </row>
    <row r="95" spans="1:8" x14ac:dyDescent="0.25">
      <c r="A95" s="117">
        <v>13</v>
      </c>
      <c r="B95" s="102" t="s">
        <v>695</v>
      </c>
      <c r="C95" s="103" t="s">
        <v>41</v>
      </c>
      <c r="D95" s="102"/>
      <c r="E95" s="121"/>
      <c r="F95" s="102" t="s">
        <v>404</v>
      </c>
      <c r="H95" s="117"/>
    </row>
    <row r="96" spans="1:8" ht="18.75" customHeight="1" x14ac:dyDescent="0.25">
      <c r="A96" s="117"/>
      <c r="B96" t="s">
        <v>696</v>
      </c>
      <c r="C96" s="99" t="s">
        <v>461</v>
      </c>
      <c r="D96" s="4">
        <v>0</v>
      </c>
      <c r="E96" s="117"/>
      <c r="F96" s="4" t="s">
        <v>412</v>
      </c>
      <c r="G96" s="4">
        <v>0</v>
      </c>
      <c r="H96" s="117"/>
    </row>
    <row r="97" spans="1:8" ht="30" x14ac:dyDescent="0.25">
      <c r="A97" s="117"/>
      <c r="C97" s="99" t="s">
        <v>650</v>
      </c>
      <c r="D97" s="4">
        <v>30</v>
      </c>
      <c r="E97" s="117"/>
      <c r="F97" s="99" t="s">
        <v>380</v>
      </c>
      <c r="G97" s="4">
        <v>150</v>
      </c>
      <c r="H97" s="117"/>
    </row>
    <row r="98" spans="1:8" ht="17.25" customHeight="1" x14ac:dyDescent="0.25">
      <c r="A98" s="117"/>
      <c r="C98" s="99" t="s">
        <v>462</v>
      </c>
      <c r="D98" s="4">
        <v>40</v>
      </c>
      <c r="E98" s="117"/>
      <c r="F98" s="4" t="s">
        <v>412</v>
      </c>
      <c r="G98" s="4">
        <v>0</v>
      </c>
      <c r="H98" s="117"/>
    </row>
    <row r="99" spans="1:8" ht="17.25" customHeight="1" x14ac:dyDescent="0.25">
      <c r="A99" s="117"/>
      <c r="C99" s="99" t="s">
        <v>463</v>
      </c>
      <c r="D99" s="4">
        <v>60</v>
      </c>
      <c r="E99" s="117"/>
      <c r="F99" s="4" t="s">
        <v>412</v>
      </c>
      <c r="G99" s="4">
        <v>0</v>
      </c>
      <c r="H99" s="117"/>
    </row>
    <row r="100" spans="1:8" ht="18" customHeight="1" x14ac:dyDescent="0.25">
      <c r="A100" s="117"/>
      <c r="C100" s="99" t="s">
        <v>40</v>
      </c>
      <c r="D100" s="4">
        <v>150</v>
      </c>
      <c r="E100" s="117"/>
      <c r="F100" s="4" t="s">
        <v>412</v>
      </c>
      <c r="G100" s="4">
        <v>0</v>
      </c>
      <c r="H100" s="117"/>
    </row>
    <row r="101" spans="1:8" x14ac:dyDescent="0.25">
      <c r="A101" s="117"/>
      <c r="C101" s="4" t="s">
        <v>175</v>
      </c>
      <c r="D101" s="4">
        <v>50</v>
      </c>
      <c r="E101" s="117"/>
      <c r="F101" s="105" t="s">
        <v>412</v>
      </c>
      <c r="G101" s="105">
        <v>0</v>
      </c>
      <c r="H101" s="117"/>
    </row>
    <row r="102" spans="1:8" ht="7.5" customHeight="1" x14ac:dyDescent="0.25">
      <c r="A102" s="117"/>
      <c r="B102" s="117"/>
      <c r="C102" s="117"/>
      <c r="D102" s="117"/>
      <c r="E102" s="117"/>
      <c r="F102" s="117"/>
      <c r="G102" s="117"/>
      <c r="H102" s="117"/>
    </row>
    <row r="103" spans="1:8" x14ac:dyDescent="0.25">
      <c r="A103" s="117">
        <v>14</v>
      </c>
      <c r="B103" s="102" t="s">
        <v>780</v>
      </c>
      <c r="C103" s="103" t="s">
        <v>464</v>
      </c>
      <c r="D103" s="102"/>
      <c r="E103" s="121"/>
      <c r="F103" s="102" t="s">
        <v>530</v>
      </c>
      <c r="H103" s="117"/>
    </row>
    <row r="104" spans="1:8" x14ac:dyDescent="0.25">
      <c r="A104" s="117"/>
      <c r="B104" t="s">
        <v>697</v>
      </c>
      <c r="C104" s="99" t="s">
        <v>42</v>
      </c>
      <c r="D104" s="4">
        <v>0</v>
      </c>
      <c r="E104" s="117"/>
      <c r="F104" s="4" t="s">
        <v>412</v>
      </c>
      <c r="G104" s="4">
        <v>0</v>
      </c>
      <c r="H104" s="117"/>
    </row>
    <row r="105" spans="1:8" x14ac:dyDescent="0.25">
      <c r="A105" s="117"/>
      <c r="C105" s="99" t="s">
        <v>43</v>
      </c>
      <c r="D105" s="4">
        <v>45</v>
      </c>
      <c r="E105" s="117"/>
      <c r="F105" s="4" t="s">
        <v>381</v>
      </c>
      <c r="G105" s="4">
        <v>120</v>
      </c>
      <c r="H105" s="117"/>
    </row>
    <row r="106" spans="1:8" x14ac:dyDescent="0.25">
      <c r="A106" s="117"/>
      <c r="C106" s="99" t="s">
        <v>44</v>
      </c>
      <c r="D106" s="4">
        <v>90</v>
      </c>
      <c r="E106" s="117"/>
      <c r="F106" s="4" t="s">
        <v>382</v>
      </c>
      <c r="G106" s="4">
        <v>120</v>
      </c>
      <c r="H106" s="117"/>
    </row>
    <row r="107" spans="1:8" ht="30.75" customHeight="1" x14ac:dyDescent="0.25">
      <c r="A107" s="117"/>
      <c r="C107" s="99" t="s">
        <v>45</v>
      </c>
      <c r="D107" s="4">
        <v>120</v>
      </c>
      <c r="E107" s="117"/>
      <c r="F107" s="99" t="s">
        <v>383</v>
      </c>
      <c r="G107" s="4">
        <v>120</v>
      </c>
      <c r="H107" s="117"/>
    </row>
    <row r="108" spans="1:8" ht="30" x14ac:dyDescent="0.25">
      <c r="A108" s="117"/>
      <c r="C108" s="99" t="s">
        <v>46</v>
      </c>
      <c r="D108" s="4">
        <v>50</v>
      </c>
      <c r="E108" s="117"/>
      <c r="F108" s="106" t="s">
        <v>651</v>
      </c>
      <c r="G108" s="4">
        <v>120</v>
      </c>
      <c r="H108" s="117"/>
    </row>
    <row r="109" spans="1:8" x14ac:dyDescent="0.25">
      <c r="A109" s="117"/>
      <c r="C109" s="3"/>
      <c r="E109" s="117"/>
      <c r="F109" s="106" t="s">
        <v>624</v>
      </c>
      <c r="G109" s="4">
        <v>49</v>
      </c>
      <c r="H109" s="117"/>
    </row>
    <row r="110" spans="1:8" x14ac:dyDescent="0.25">
      <c r="A110" s="117"/>
      <c r="C110" s="37"/>
      <c r="E110" s="117"/>
      <c r="F110" s="106" t="s">
        <v>412</v>
      </c>
      <c r="G110" s="4">
        <v>0</v>
      </c>
      <c r="H110" s="117"/>
    </row>
    <row r="111" spans="1:8" ht="7.5" customHeight="1" x14ac:dyDescent="0.25">
      <c r="A111" s="117"/>
      <c r="B111" s="117"/>
      <c r="C111" s="119"/>
      <c r="D111" s="117"/>
      <c r="E111" s="117"/>
      <c r="F111" s="120"/>
      <c r="G111" s="117"/>
      <c r="H111" s="117"/>
    </row>
    <row r="112" spans="1:8" x14ac:dyDescent="0.25">
      <c r="A112" s="117">
        <v>15</v>
      </c>
      <c r="B112" s="102" t="s">
        <v>698</v>
      </c>
      <c r="C112" s="103" t="s">
        <v>700</v>
      </c>
      <c r="D112" s="102"/>
      <c r="E112" s="121"/>
      <c r="F112" s="102" t="s">
        <v>405</v>
      </c>
      <c r="H112" s="117"/>
    </row>
    <row r="113" spans="1:8" x14ac:dyDescent="0.25">
      <c r="A113" s="117"/>
      <c r="B113" t="s">
        <v>699</v>
      </c>
      <c r="C113" s="99" t="s">
        <v>47</v>
      </c>
      <c r="D113" s="4">
        <v>0</v>
      </c>
      <c r="E113" s="117"/>
      <c r="F113" s="4" t="s">
        <v>412</v>
      </c>
      <c r="G113" s="4">
        <v>0</v>
      </c>
      <c r="H113" s="117"/>
    </row>
    <row r="114" spans="1:8" ht="30" x14ac:dyDescent="0.25">
      <c r="A114" s="117"/>
      <c r="C114" s="99" t="s">
        <v>48</v>
      </c>
      <c r="D114" s="4">
        <v>30</v>
      </c>
      <c r="E114" s="117"/>
      <c r="F114" s="99" t="s">
        <v>384</v>
      </c>
      <c r="G114" s="4">
        <v>45</v>
      </c>
      <c r="H114" s="117"/>
    </row>
    <row r="115" spans="1:8" x14ac:dyDescent="0.25">
      <c r="A115" s="117"/>
      <c r="C115" s="99" t="s">
        <v>49</v>
      </c>
      <c r="D115" s="4">
        <v>35</v>
      </c>
      <c r="E115" s="117"/>
      <c r="F115" s="4" t="s">
        <v>385</v>
      </c>
      <c r="G115" s="4">
        <v>120</v>
      </c>
      <c r="H115" s="117"/>
    </row>
    <row r="116" spans="1:8" x14ac:dyDescent="0.25">
      <c r="A116" s="117"/>
      <c r="C116" s="99" t="s">
        <v>50</v>
      </c>
      <c r="D116" s="4">
        <v>40</v>
      </c>
      <c r="E116" s="117"/>
      <c r="F116" s="4" t="s">
        <v>412</v>
      </c>
      <c r="G116" s="4">
        <v>0</v>
      </c>
      <c r="H116" s="117"/>
    </row>
    <row r="117" spans="1:8" x14ac:dyDescent="0.25">
      <c r="A117" s="117"/>
      <c r="C117" s="99" t="s">
        <v>51</v>
      </c>
      <c r="D117" s="4">
        <v>120</v>
      </c>
      <c r="E117" s="117"/>
      <c r="F117" s="4" t="s">
        <v>412</v>
      </c>
      <c r="G117" s="4">
        <v>0</v>
      </c>
      <c r="H117" s="117"/>
    </row>
    <row r="118" spans="1:8" x14ac:dyDescent="0.25">
      <c r="A118" s="117"/>
      <c r="C118" s="99" t="s">
        <v>177</v>
      </c>
      <c r="D118" s="4">
        <v>50</v>
      </c>
      <c r="E118" s="117"/>
      <c r="F118" s="4" t="s">
        <v>412</v>
      </c>
      <c r="G118" s="4">
        <v>0</v>
      </c>
      <c r="H118" s="117"/>
    </row>
    <row r="119" spans="1:8" ht="7.5" customHeight="1" x14ac:dyDescent="0.25">
      <c r="A119" s="117"/>
      <c r="B119" s="117"/>
      <c r="C119" s="117"/>
      <c r="D119" s="117"/>
      <c r="E119" s="117"/>
      <c r="F119" s="117"/>
      <c r="G119" s="117"/>
      <c r="H119" s="117"/>
    </row>
    <row r="120" spans="1:8" x14ac:dyDescent="0.25">
      <c r="A120" s="117">
        <v>16</v>
      </c>
      <c r="B120" s="102" t="s">
        <v>701</v>
      </c>
      <c r="C120" s="103" t="s">
        <v>703</v>
      </c>
      <c r="D120" s="102"/>
      <c r="E120" s="121"/>
      <c r="F120" s="102" t="s">
        <v>406</v>
      </c>
      <c r="H120" s="117"/>
    </row>
    <row r="121" spans="1:8" x14ac:dyDescent="0.25">
      <c r="A121" s="117"/>
      <c r="B121" t="s">
        <v>702</v>
      </c>
      <c r="C121" s="99" t="s">
        <v>53</v>
      </c>
      <c r="D121" s="4">
        <v>0</v>
      </c>
      <c r="E121" s="117"/>
      <c r="F121" s="4" t="s">
        <v>412</v>
      </c>
      <c r="G121" s="4">
        <v>0</v>
      </c>
      <c r="H121" s="117"/>
    </row>
    <row r="122" spans="1:8" ht="45" x14ac:dyDescent="0.25">
      <c r="A122" s="117"/>
      <c r="C122" s="99" t="s">
        <v>54</v>
      </c>
      <c r="D122" s="4">
        <v>15</v>
      </c>
      <c r="E122" s="117"/>
      <c r="F122" s="99" t="s">
        <v>386</v>
      </c>
      <c r="G122" s="4">
        <v>30</v>
      </c>
      <c r="H122" s="117"/>
    </row>
    <row r="123" spans="1:8" ht="45" x14ac:dyDescent="0.25">
      <c r="A123" s="117"/>
      <c r="C123" s="99" t="s">
        <v>55</v>
      </c>
      <c r="D123" s="4">
        <v>20</v>
      </c>
      <c r="E123" s="117"/>
      <c r="F123" s="99" t="s">
        <v>387</v>
      </c>
      <c r="G123" s="4">
        <v>30</v>
      </c>
      <c r="H123" s="117"/>
    </row>
    <row r="124" spans="1:8" x14ac:dyDescent="0.25">
      <c r="A124" s="117"/>
      <c r="C124" s="99" t="s">
        <v>56</v>
      </c>
      <c r="D124" s="4">
        <v>25</v>
      </c>
      <c r="E124" s="117"/>
      <c r="F124" s="4" t="s">
        <v>412</v>
      </c>
      <c r="G124" s="4">
        <v>0</v>
      </c>
      <c r="H124" s="117"/>
    </row>
    <row r="125" spans="1:8" x14ac:dyDescent="0.25">
      <c r="A125" s="117"/>
      <c r="C125" s="99" t="s">
        <v>57</v>
      </c>
      <c r="D125" s="4">
        <v>30</v>
      </c>
      <c r="E125" s="117"/>
      <c r="F125" s="4" t="s">
        <v>412</v>
      </c>
      <c r="G125" s="4">
        <v>0</v>
      </c>
      <c r="H125" s="117"/>
    </row>
    <row r="126" spans="1:8" x14ac:dyDescent="0.25">
      <c r="A126" s="117"/>
      <c r="C126" s="99" t="s">
        <v>46</v>
      </c>
      <c r="D126" s="4">
        <v>50</v>
      </c>
      <c r="E126" s="117"/>
      <c r="F126" s="4" t="s">
        <v>412</v>
      </c>
      <c r="G126" s="4">
        <v>0</v>
      </c>
      <c r="H126" s="117"/>
    </row>
    <row r="127" spans="1:8" ht="7.5" customHeight="1" x14ac:dyDescent="0.25">
      <c r="A127" s="117"/>
      <c r="B127" s="117"/>
      <c r="C127" s="119"/>
      <c r="D127" s="117"/>
      <c r="E127" s="117"/>
      <c r="F127" s="117"/>
      <c r="G127" s="117"/>
      <c r="H127" s="117"/>
    </row>
    <row r="128" spans="1:8" x14ac:dyDescent="0.25">
      <c r="A128" s="117">
        <v>17</v>
      </c>
      <c r="B128" s="102" t="s">
        <v>704</v>
      </c>
      <c r="C128" s="103" t="s">
        <v>126</v>
      </c>
      <c r="D128" s="102"/>
      <c r="E128" s="121"/>
      <c r="F128" s="102" t="s">
        <v>407</v>
      </c>
      <c r="H128" s="117"/>
    </row>
    <row r="129" spans="1:8" ht="30" x14ac:dyDescent="0.25">
      <c r="A129" s="117"/>
      <c r="B129" t="s">
        <v>705</v>
      </c>
      <c r="C129" s="99" t="s">
        <v>121</v>
      </c>
      <c r="D129" s="4">
        <v>0</v>
      </c>
      <c r="E129" s="117"/>
      <c r="F129" s="4" t="s">
        <v>412</v>
      </c>
      <c r="G129" s="4">
        <v>0</v>
      </c>
      <c r="H129" s="117"/>
    </row>
    <row r="130" spans="1:8" ht="30" x14ac:dyDescent="0.25">
      <c r="A130" s="117"/>
      <c r="C130" s="99" t="s">
        <v>122</v>
      </c>
      <c r="D130" s="4">
        <v>25</v>
      </c>
      <c r="E130" s="117"/>
      <c r="F130" s="99" t="s">
        <v>388</v>
      </c>
      <c r="G130" s="4">
        <v>49</v>
      </c>
      <c r="H130" s="117"/>
    </row>
    <row r="131" spans="1:8" ht="30.75" customHeight="1" x14ac:dyDescent="0.25">
      <c r="A131" s="117"/>
      <c r="C131" s="99" t="s">
        <v>123</v>
      </c>
      <c r="D131" s="4">
        <v>30</v>
      </c>
      <c r="E131" s="117"/>
      <c r="F131" s="99" t="s">
        <v>652</v>
      </c>
      <c r="G131" s="4">
        <v>49</v>
      </c>
      <c r="H131" s="117"/>
    </row>
    <row r="132" spans="1:8" ht="30" x14ac:dyDescent="0.25">
      <c r="A132" s="117"/>
      <c r="C132" s="99" t="s">
        <v>124</v>
      </c>
      <c r="D132" s="4">
        <v>45</v>
      </c>
      <c r="E132" s="117"/>
      <c r="F132" s="4" t="s">
        <v>412</v>
      </c>
      <c r="G132" s="4">
        <v>0</v>
      </c>
      <c r="H132" s="117"/>
    </row>
    <row r="133" spans="1:8" x14ac:dyDescent="0.25">
      <c r="A133" s="117"/>
      <c r="C133" s="99" t="s">
        <v>125</v>
      </c>
      <c r="D133" s="4">
        <v>49</v>
      </c>
      <c r="E133" s="117"/>
      <c r="F133" s="4" t="s">
        <v>412</v>
      </c>
      <c r="G133" s="4">
        <v>0</v>
      </c>
      <c r="H133" s="117"/>
    </row>
    <row r="134" spans="1:8" x14ac:dyDescent="0.25">
      <c r="A134" s="117"/>
      <c r="C134" s="99" t="s">
        <v>177</v>
      </c>
      <c r="D134" s="4">
        <v>50</v>
      </c>
      <c r="E134" s="117"/>
      <c r="F134" s="4" t="s">
        <v>412</v>
      </c>
      <c r="G134" s="4">
        <v>0</v>
      </c>
      <c r="H134" s="117"/>
    </row>
    <row r="135" spans="1:8" ht="7.5" customHeight="1" x14ac:dyDescent="0.25">
      <c r="A135" s="117"/>
      <c r="B135" s="117"/>
      <c r="C135" s="119"/>
      <c r="D135" s="117"/>
      <c r="E135" s="117"/>
      <c r="F135" s="117"/>
      <c r="G135" s="117"/>
      <c r="H135" s="117"/>
    </row>
    <row r="136" spans="1:8" x14ac:dyDescent="0.25">
      <c r="A136" s="117">
        <v>18</v>
      </c>
      <c r="B136" s="102" t="s">
        <v>238</v>
      </c>
      <c r="C136" s="103" t="s">
        <v>239</v>
      </c>
      <c r="D136" s="102"/>
      <c r="E136" s="121"/>
      <c r="F136" s="102" t="s">
        <v>408</v>
      </c>
      <c r="H136" s="117"/>
    </row>
    <row r="137" spans="1:8" x14ac:dyDescent="0.25">
      <c r="A137" s="117"/>
      <c r="B137" t="s">
        <v>706</v>
      </c>
      <c r="C137" s="99" t="s">
        <v>236</v>
      </c>
      <c r="D137" s="4">
        <v>0</v>
      </c>
      <c r="E137" s="117"/>
      <c r="F137" s="4" t="s">
        <v>412</v>
      </c>
      <c r="G137" s="4">
        <v>0</v>
      </c>
      <c r="H137" s="117"/>
    </row>
    <row r="138" spans="1:8" x14ac:dyDescent="0.25">
      <c r="A138" s="117"/>
      <c r="C138" s="99" t="s">
        <v>206</v>
      </c>
      <c r="D138" s="4">
        <v>0</v>
      </c>
      <c r="E138" s="117"/>
      <c r="F138" s="4" t="s">
        <v>412</v>
      </c>
      <c r="G138" s="4">
        <v>0</v>
      </c>
      <c r="H138" s="117"/>
    </row>
    <row r="139" spans="1:8" ht="30" x14ac:dyDescent="0.25">
      <c r="A139" s="117"/>
      <c r="C139" s="99" t="s">
        <v>237</v>
      </c>
      <c r="D139" s="4">
        <v>35</v>
      </c>
      <c r="E139" s="117"/>
      <c r="F139" s="99" t="s">
        <v>389</v>
      </c>
      <c r="G139" s="4">
        <v>35</v>
      </c>
      <c r="H139" s="117"/>
    </row>
    <row r="140" spans="1:8" x14ac:dyDescent="0.25">
      <c r="A140" s="117"/>
      <c r="C140" s="99" t="s">
        <v>177</v>
      </c>
      <c r="D140" s="4">
        <v>50</v>
      </c>
      <c r="E140" s="117"/>
      <c r="F140" s="4" t="s">
        <v>412</v>
      </c>
      <c r="G140" s="4">
        <v>0</v>
      </c>
      <c r="H140" s="117"/>
    </row>
    <row r="141" spans="1:8" ht="6.75" customHeight="1" x14ac:dyDescent="0.25">
      <c r="A141" s="117"/>
      <c r="B141" s="117"/>
      <c r="C141" s="119"/>
      <c r="D141" s="117"/>
      <c r="E141" s="117"/>
      <c r="F141" s="117"/>
      <c r="G141" s="117"/>
      <c r="H141" s="117"/>
    </row>
    <row r="142" spans="1:8" x14ac:dyDescent="0.25">
      <c r="A142" s="117">
        <v>19</v>
      </c>
      <c r="B142" s="102" t="s">
        <v>241</v>
      </c>
      <c r="C142" s="103" t="s">
        <v>242</v>
      </c>
      <c r="D142" s="102"/>
      <c r="E142" s="121"/>
      <c r="F142" s="102" t="s">
        <v>409</v>
      </c>
      <c r="H142" s="117"/>
    </row>
    <row r="143" spans="1:8" ht="20.25" customHeight="1" x14ac:dyDescent="0.25">
      <c r="A143" s="117"/>
      <c r="B143" t="s">
        <v>781</v>
      </c>
      <c r="C143" s="99" t="s">
        <v>653</v>
      </c>
      <c r="D143" s="4">
        <v>0</v>
      </c>
      <c r="E143" s="117"/>
      <c r="F143" s="4" t="s">
        <v>412</v>
      </c>
      <c r="G143" s="4">
        <v>0</v>
      </c>
      <c r="H143" s="117"/>
    </row>
    <row r="144" spans="1:8" x14ac:dyDescent="0.25">
      <c r="A144" s="117"/>
      <c r="C144" s="99" t="s">
        <v>206</v>
      </c>
      <c r="D144" s="4">
        <v>0</v>
      </c>
      <c r="E144" s="117"/>
      <c r="F144" s="4" t="s">
        <v>412</v>
      </c>
      <c r="G144" s="4">
        <v>0</v>
      </c>
      <c r="H144" s="117"/>
    </row>
    <row r="145" spans="1:8" ht="30" x14ac:dyDescent="0.25">
      <c r="A145" s="117"/>
      <c r="C145" s="99" t="s">
        <v>243</v>
      </c>
      <c r="D145" s="4">
        <v>35</v>
      </c>
      <c r="E145" s="117"/>
      <c r="F145" s="99" t="s">
        <v>390</v>
      </c>
      <c r="G145" s="4">
        <v>35</v>
      </c>
      <c r="H145" s="117"/>
    </row>
    <row r="146" spans="1:8" ht="30" x14ac:dyDescent="0.25">
      <c r="A146" s="117"/>
      <c r="C146" s="99" t="s">
        <v>177</v>
      </c>
      <c r="D146" s="4">
        <v>50</v>
      </c>
      <c r="E146" s="117"/>
      <c r="F146" s="99" t="s">
        <v>529</v>
      </c>
      <c r="G146" s="4">
        <v>20</v>
      </c>
      <c r="H146" s="117"/>
    </row>
    <row r="147" spans="1:8" ht="7.5" customHeight="1" x14ac:dyDescent="0.25">
      <c r="A147" s="117"/>
      <c r="B147" s="117"/>
      <c r="C147" s="119"/>
      <c r="D147" s="117"/>
      <c r="E147" s="117"/>
      <c r="F147" s="117"/>
      <c r="G147" s="117"/>
      <c r="H147" s="117"/>
    </row>
    <row r="148" spans="1:8" x14ac:dyDescent="0.25">
      <c r="A148" s="117">
        <v>20</v>
      </c>
      <c r="B148" s="102" t="s">
        <v>245</v>
      </c>
      <c r="C148" s="103" t="s">
        <v>246</v>
      </c>
      <c r="D148" s="102"/>
      <c r="E148" s="121"/>
      <c r="F148" s="102" t="s">
        <v>410</v>
      </c>
      <c r="H148" s="117"/>
    </row>
    <row r="149" spans="1:8" x14ac:dyDescent="0.25">
      <c r="A149" s="117"/>
      <c r="B149" t="s">
        <v>707</v>
      </c>
      <c r="C149" s="99" t="s">
        <v>255</v>
      </c>
      <c r="D149" s="4">
        <v>0</v>
      </c>
      <c r="E149" s="117"/>
      <c r="F149" s="4" t="s">
        <v>412</v>
      </c>
      <c r="G149" s="4">
        <v>0</v>
      </c>
      <c r="H149" s="117"/>
    </row>
    <row r="150" spans="1:8" x14ac:dyDescent="0.25">
      <c r="A150" s="117"/>
      <c r="C150" s="99" t="s">
        <v>206</v>
      </c>
      <c r="D150" s="4">
        <v>0</v>
      </c>
      <c r="E150" s="117"/>
      <c r="F150" s="4" t="s">
        <v>412</v>
      </c>
      <c r="G150" s="4">
        <v>0</v>
      </c>
      <c r="H150" s="117"/>
    </row>
    <row r="151" spans="1:8" ht="45" x14ac:dyDescent="0.25">
      <c r="A151" s="117"/>
      <c r="C151" s="99" t="s">
        <v>256</v>
      </c>
      <c r="D151" s="4">
        <v>10</v>
      </c>
      <c r="E151" s="117"/>
      <c r="F151" s="99" t="s">
        <v>654</v>
      </c>
      <c r="G151" s="4">
        <v>10</v>
      </c>
      <c r="H151" s="117"/>
    </row>
    <row r="152" spans="1:8" ht="30" x14ac:dyDescent="0.25">
      <c r="A152" s="117"/>
      <c r="C152" s="99" t="s">
        <v>257</v>
      </c>
      <c r="D152" s="4">
        <v>10</v>
      </c>
      <c r="E152" s="117"/>
      <c r="F152" s="99" t="s">
        <v>391</v>
      </c>
      <c r="G152" s="4">
        <v>10</v>
      </c>
      <c r="H152" s="117"/>
    </row>
    <row r="153" spans="1:8" x14ac:dyDescent="0.25">
      <c r="A153" s="117"/>
      <c r="C153" s="99" t="s">
        <v>177</v>
      </c>
      <c r="D153" s="4">
        <v>50</v>
      </c>
      <c r="E153" s="117"/>
      <c r="F153" s="4" t="s">
        <v>412</v>
      </c>
      <c r="G153" s="4">
        <v>0</v>
      </c>
      <c r="H153" s="117"/>
    </row>
    <row r="154" spans="1:8" ht="7.5" customHeight="1" x14ac:dyDescent="0.25">
      <c r="A154" s="117"/>
      <c r="B154" s="117"/>
      <c r="C154" s="119"/>
      <c r="D154" s="117"/>
      <c r="E154" s="117"/>
      <c r="F154" s="117"/>
      <c r="G154" s="117"/>
      <c r="H154" s="117"/>
    </row>
    <row r="155" spans="1:8" x14ac:dyDescent="0.25">
      <c r="A155" s="117">
        <v>22</v>
      </c>
      <c r="B155" s="102" t="s">
        <v>248</v>
      </c>
      <c r="C155" s="103" t="s">
        <v>250</v>
      </c>
      <c r="D155" s="102"/>
      <c r="E155" s="121"/>
      <c r="F155" s="102" t="s">
        <v>411</v>
      </c>
      <c r="H155" s="117"/>
    </row>
    <row r="156" spans="1:8" x14ac:dyDescent="0.25">
      <c r="A156" s="117"/>
      <c r="B156" t="s">
        <v>708</v>
      </c>
      <c r="C156" s="99" t="s">
        <v>249</v>
      </c>
      <c r="D156" s="4">
        <v>0</v>
      </c>
      <c r="E156" s="117"/>
      <c r="F156" s="4" t="s">
        <v>412</v>
      </c>
      <c r="G156" s="4">
        <v>0</v>
      </c>
      <c r="H156" s="117"/>
    </row>
    <row r="157" spans="1:8" ht="31.5" customHeight="1" x14ac:dyDescent="0.25">
      <c r="A157" s="117"/>
      <c r="C157" s="99" t="s">
        <v>655</v>
      </c>
      <c r="D157" s="4">
        <v>10</v>
      </c>
      <c r="E157" s="117"/>
      <c r="F157" s="99" t="s">
        <v>656</v>
      </c>
      <c r="G157" s="4">
        <v>40</v>
      </c>
      <c r="H157" s="117"/>
    </row>
    <row r="158" spans="1:8" ht="16.5" customHeight="1" x14ac:dyDescent="0.25">
      <c r="A158" s="117"/>
      <c r="C158" s="99" t="s">
        <v>657</v>
      </c>
      <c r="D158" s="4">
        <v>20</v>
      </c>
      <c r="E158" s="117"/>
      <c r="F158" s="4" t="s">
        <v>392</v>
      </c>
      <c r="G158" s="4">
        <v>40</v>
      </c>
      <c r="H158" s="117"/>
    </row>
    <row r="159" spans="1:8" ht="16.5" customHeight="1" x14ac:dyDescent="0.25">
      <c r="A159" s="117"/>
      <c r="C159" s="99" t="s">
        <v>658</v>
      </c>
      <c r="D159" s="4">
        <v>40</v>
      </c>
      <c r="E159" s="117"/>
      <c r="F159" s="4" t="s">
        <v>659</v>
      </c>
      <c r="G159" s="4">
        <v>25</v>
      </c>
      <c r="H159" s="117"/>
    </row>
    <row r="160" spans="1:8" ht="15" customHeight="1" x14ac:dyDescent="0.25">
      <c r="A160" s="117"/>
      <c r="C160" s="99" t="s">
        <v>46</v>
      </c>
      <c r="D160" s="4">
        <v>50</v>
      </c>
      <c r="E160" s="117"/>
      <c r="F160" s="99" t="s">
        <v>660</v>
      </c>
      <c r="G160" s="4">
        <v>40</v>
      </c>
      <c r="H160" s="117"/>
    </row>
    <row r="161" spans="1:8" ht="6.75" customHeight="1" x14ac:dyDescent="0.25">
      <c r="A161" s="117"/>
      <c r="B161" s="117"/>
      <c r="C161" s="119"/>
      <c r="D161" s="117"/>
      <c r="E161" s="117"/>
      <c r="F161" s="117"/>
      <c r="G161" s="117"/>
      <c r="H161" s="117"/>
    </row>
    <row r="162" spans="1:8" x14ac:dyDescent="0.25">
      <c r="A162" s="117">
        <v>21</v>
      </c>
      <c r="B162" s="102" t="s">
        <v>582</v>
      </c>
      <c r="C162" s="103" t="s">
        <v>583</v>
      </c>
      <c r="D162" s="102"/>
      <c r="E162" s="121"/>
      <c r="F162" s="102" t="s">
        <v>584</v>
      </c>
      <c r="H162" s="117"/>
    </row>
    <row r="163" spans="1:8" x14ac:dyDescent="0.25">
      <c r="A163" s="117"/>
      <c r="B163" t="s">
        <v>709</v>
      </c>
      <c r="C163" s="99" t="s">
        <v>17</v>
      </c>
      <c r="D163" s="4">
        <v>0</v>
      </c>
      <c r="E163" s="117"/>
      <c r="F163" s="4" t="s">
        <v>412</v>
      </c>
      <c r="G163" s="4">
        <v>0</v>
      </c>
      <c r="H163" s="117"/>
    </row>
    <row r="164" spans="1:8" ht="45" x14ac:dyDescent="0.25">
      <c r="A164" s="117"/>
      <c r="C164" s="99" t="s">
        <v>18</v>
      </c>
      <c r="D164" s="4">
        <v>30</v>
      </c>
      <c r="E164" s="117"/>
      <c r="F164" s="99" t="s">
        <v>586</v>
      </c>
      <c r="G164" s="4">
        <v>30</v>
      </c>
      <c r="H164" s="117"/>
    </row>
    <row r="165" spans="1:8" ht="30" x14ac:dyDescent="0.25">
      <c r="A165" s="117"/>
      <c r="C165" s="99" t="s">
        <v>19</v>
      </c>
      <c r="D165" s="4">
        <v>45</v>
      </c>
      <c r="E165" s="117"/>
      <c r="F165" s="99" t="s">
        <v>585</v>
      </c>
      <c r="G165" s="4">
        <v>45</v>
      </c>
      <c r="H165" s="117"/>
    </row>
    <row r="166" spans="1:8" x14ac:dyDescent="0.25">
      <c r="A166" s="117"/>
      <c r="C166" s="4" t="s">
        <v>175</v>
      </c>
      <c r="D166" s="4">
        <v>50</v>
      </c>
      <c r="E166" s="117"/>
      <c r="F166" s="4" t="s">
        <v>412</v>
      </c>
      <c r="G166" s="4">
        <v>0</v>
      </c>
      <c r="H166" s="117"/>
    </row>
    <row r="167" spans="1:8" x14ac:dyDescent="0.25">
      <c r="A167" s="117"/>
      <c r="C167" s="99" t="s">
        <v>412</v>
      </c>
      <c r="D167" s="4">
        <v>0</v>
      </c>
      <c r="E167" s="117"/>
      <c r="F167" s="4" t="s">
        <v>412</v>
      </c>
      <c r="G167" s="4">
        <v>0</v>
      </c>
      <c r="H167" s="117"/>
    </row>
    <row r="168" spans="1:8" ht="8.25" customHeight="1" x14ac:dyDescent="0.25">
      <c r="A168" s="117"/>
      <c r="B168" s="117"/>
      <c r="C168" s="119"/>
      <c r="D168" s="117"/>
      <c r="E168" s="117"/>
      <c r="F168" s="117"/>
      <c r="G168" s="117"/>
      <c r="H168" s="117"/>
    </row>
    <row r="169" spans="1:8" ht="26.25" x14ac:dyDescent="0.4">
      <c r="A169" s="7"/>
      <c r="B169" s="100" t="s">
        <v>661</v>
      </c>
      <c r="C169" s="7"/>
      <c r="D169" s="7"/>
      <c r="E169" s="7"/>
      <c r="F169" s="7"/>
      <c r="G169" s="7"/>
      <c r="H169" s="7"/>
    </row>
    <row r="170" spans="1:8" x14ac:dyDescent="0.25">
      <c r="A170" s="7">
        <v>1</v>
      </c>
      <c r="B170" s="102" t="s">
        <v>711</v>
      </c>
      <c r="C170" s="102" t="s">
        <v>637</v>
      </c>
      <c r="D170" s="102"/>
      <c r="E170" s="113"/>
      <c r="F170" s="102" t="s">
        <v>638</v>
      </c>
      <c r="H170" s="7"/>
    </row>
    <row r="171" spans="1:8" x14ac:dyDescent="0.25">
      <c r="A171" s="7"/>
      <c r="B171" t="s">
        <v>710</v>
      </c>
      <c r="C171" s="4" t="s">
        <v>61</v>
      </c>
      <c r="D171" s="4">
        <v>0</v>
      </c>
      <c r="E171" s="7"/>
      <c r="F171" s="4" t="s">
        <v>412</v>
      </c>
      <c r="G171" s="4">
        <v>0</v>
      </c>
      <c r="H171" s="7"/>
    </row>
    <row r="172" spans="1:8" x14ac:dyDescent="0.25">
      <c r="A172" s="7"/>
      <c r="C172" s="4">
        <v>1</v>
      </c>
      <c r="D172" s="4">
        <v>49</v>
      </c>
      <c r="E172" s="7"/>
      <c r="F172" s="4" t="s">
        <v>415</v>
      </c>
      <c r="G172" s="4">
        <v>49</v>
      </c>
      <c r="H172" s="7"/>
    </row>
    <row r="173" spans="1:8" x14ac:dyDescent="0.25">
      <c r="A173" s="7"/>
      <c r="C173" s="4">
        <v>2</v>
      </c>
      <c r="D173" s="4">
        <v>100</v>
      </c>
      <c r="E173" s="7"/>
      <c r="F173" s="4" t="s">
        <v>416</v>
      </c>
      <c r="G173" s="4">
        <v>100</v>
      </c>
      <c r="H173" s="7"/>
    </row>
    <row r="174" spans="1:8" x14ac:dyDescent="0.25">
      <c r="A174" s="7"/>
      <c r="C174" s="4" t="s">
        <v>268</v>
      </c>
      <c r="D174" s="4">
        <v>150</v>
      </c>
      <c r="E174" s="7"/>
      <c r="F174" s="4" t="s">
        <v>417</v>
      </c>
      <c r="G174" s="4">
        <v>150</v>
      </c>
      <c r="H174" s="7"/>
    </row>
    <row r="175" spans="1:8" x14ac:dyDescent="0.25">
      <c r="A175" s="7"/>
      <c r="C175" s="4" t="s">
        <v>635</v>
      </c>
      <c r="D175" s="4">
        <v>200</v>
      </c>
      <c r="E175" s="7"/>
      <c r="F175" s="4" t="s">
        <v>636</v>
      </c>
      <c r="G175" s="4">
        <v>200</v>
      </c>
      <c r="H175" s="7"/>
    </row>
    <row r="176" spans="1:8" x14ac:dyDescent="0.25">
      <c r="A176" s="7"/>
      <c r="C176" s="4" t="s">
        <v>177</v>
      </c>
      <c r="D176" s="4">
        <v>50</v>
      </c>
      <c r="E176" s="7"/>
      <c r="F176" s="4" t="s">
        <v>412</v>
      </c>
      <c r="G176" s="4">
        <v>0</v>
      </c>
      <c r="H176" s="7"/>
    </row>
    <row r="177" spans="1:8" ht="9" customHeight="1" x14ac:dyDescent="0.25">
      <c r="A177" s="7"/>
      <c r="B177" s="7"/>
      <c r="C177" s="7"/>
      <c r="D177" s="7"/>
      <c r="E177" s="7"/>
      <c r="F177" s="7"/>
      <c r="G177" s="7"/>
      <c r="H177" s="7"/>
    </row>
    <row r="178" spans="1:8" x14ac:dyDescent="0.25">
      <c r="A178" s="7">
        <v>2</v>
      </c>
      <c r="B178" s="102" t="s">
        <v>712</v>
      </c>
      <c r="C178" s="102" t="s">
        <v>640</v>
      </c>
      <c r="D178" s="102"/>
      <c r="E178" s="113"/>
      <c r="F178" s="102" t="s">
        <v>641</v>
      </c>
      <c r="H178" s="7"/>
    </row>
    <row r="179" spans="1:8" x14ac:dyDescent="0.25">
      <c r="A179" s="7"/>
      <c r="B179" t="s">
        <v>713</v>
      </c>
      <c r="C179" s="4" t="s">
        <v>271</v>
      </c>
      <c r="D179" s="4">
        <v>0</v>
      </c>
      <c r="E179" s="7"/>
      <c r="F179" s="4" t="s">
        <v>412</v>
      </c>
      <c r="G179" s="4">
        <v>0</v>
      </c>
      <c r="H179" s="7"/>
    </row>
    <row r="180" spans="1:8" x14ac:dyDescent="0.25">
      <c r="A180" s="7"/>
      <c r="C180" s="4">
        <v>1</v>
      </c>
      <c r="D180" s="4">
        <v>30</v>
      </c>
      <c r="E180" s="7"/>
      <c r="F180" s="4" t="s">
        <v>418</v>
      </c>
      <c r="G180" s="4">
        <v>30</v>
      </c>
      <c r="H180" s="7"/>
    </row>
    <row r="181" spans="1:8" x14ac:dyDescent="0.25">
      <c r="A181" s="7"/>
      <c r="C181" s="4">
        <v>2</v>
      </c>
      <c r="D181" s="4">
        <v>60</v>
      </c>
      <c r="E181" s="7"/>
      <c r="F181" s="4" t="s">
        <v>419</v>
      </c>
      <c r="G181" s="4">
        <v>60</v>
      </c>
      <c r="H181" s="7"/>
    </row>
    <row r="182" spans="1:8" x14ac:dyDescent="0.25">
      <c r="A182" s="7"/>
      <c r="C182" s="4">
        <v>3</v>
      </c>
      <c r="D182" s="4">
        <v>90</v>
      </c>
      <c r="E182" s="7"/>
      <c r="F182" s="4" t="s">
        <v>420</v>
      </c>
      <c r="G182" s="4">
        <v>90</v>
      </c>
      <c r="H182" s="7"/>
    </row>
    <row r="183" spans="1:8" x14ac:dyDescent="0.25">
      <c r="A183" s="7"/>
      <c r="C183" s="4">
        <v>4</v>
      </c>
      <c r="D183" s="4">
        <v>120</v>
      </c>
      <c r="E183" s="7"/>
      <c r="F183" s="4" t="s">
        <v>421</v>
      </c>
      <c r="G183" s="4">
        <v>120</v>
      </c>
      <c r="H183" s="7"/>
    </row>
    <row r="184" spans="1:8" x14ac:dyDescent="0.25">
      <c r="A184" s="7"/>
      <c r="C184" s="4" t="s">
        <v>662</v>
      </c>
      <c r="D184" s="4">
        <v>150</v>
      </c>
      <c r="E184" s="7"/>
      <c r="F184" s="4" t="s">
        <v>422</v>
      </c>
      <c r="G184" s="4">
        <v>150</v>
      </c>
      <c r="H184" s="7"/>
    </row>
    <row r="185" spans="1:8" x14ac:dyDescent="0.25">
      <c r="A185" s="7"/>
      <c r="C185" s="4" t="s">
        <v>635</v>
      </c>
      <c r="D185" s="4">
        <v>180</v>
      </c>
      <c r="E185" s="7"/>
      <c r="F185" s="4" t="s">
        <v>639</v>
      </c>
      <c r="G185" s="4">
        <v>180</v>
      </c>
      <c r="H185" s="7"/>
    </row>
    <row r="186" spans="1:8" x14ac:dyDescent="0.25">
      <c r="A186" s="7"/>
      <c r="C186" s="4" t="s">
        <v>177</v>
      </c>
      <c r="D186" s="4">
        <v>50</v>
      </c>
      <c r="E186" s="7"/>
      <c r="F186" s="4" t="s">
        <v>412</v>
      </c>
      <c r="G186" s="4">
        <v>0</v>
      </c>
      <c r="H186" s="7"/>
    </row>
    <row r="187" spans="1:8" ht="7.5" customHeight="1" x14ac:dyDescent="0.25">
      <c r="A187" s="7"/>
      <c r="B187" s="7"/>
      <c r="C187" s="7"/>
      <c r="D187" s="7"/>
      <c r="E187" s="7"/>
      <c r="F187" s="7"/>
      <c r="G187" s="7"/>
      <c r="H187" s="7"/>
    </row>
    <row r="188" spans="1:8" ht="18.75" customHeight="1" x14ac:dyDescent="0.25">
      <c r="A188" s="7">
        <v>3</v>
      </c>
      <c r="B188" s="102" t="s">
        <v>498</v>
      </c>
      <c r="C188" s="102" t="s">
        <v>506</v>
      </c>
      <c r="D188" s="102"/>
      <c r="E188" s="113"/>
      <c r="F188" s="102" t="s">
        <v>505</v>
      </c>
      <c r="H188" s="7"/>
    </row>
    <row r="189" spans="1:8" ht="30" x14ac:dyDescent="0.25">
      <c r="A189" s="7"/>
      <c r="B189" t="s">
        <v>714</v>
      </c>
      <c r="C189" s="99" t="s">
        <v>499</v>
      </c>
      <c r="D189" s="4">
        <v>0</v>
      </c>
      <c r="E189" s="7"/>
      <c r="F189" s="4" t="s">
        <v>412</v>
      </c>
      <c r="G189" s="4">
        <v>0</v>
      </c>
      <c r="H189" s="7"/>
    </row>
    <row r="190" spans="1:8" ht="30" customHeight="1" x14ac:dyDescent="0.25">
      <c r="A190" s="7"/>
      <c r="C190" s="99" t="s">
        <v>500</v>
      </c>
      <c r="D190" s="4">
        <v>49</v>
      </c>
      <c r="E190" s="7"/>
      <c r="F190" s="99" t="s">
        <v>503</v>
      </c>
      <c r="G190" s="4">
        <v>150</v>
      </c>
      <c r="H190" s="7"/>
    </row>
    <row r="191" spans="1:8" ht="30" x14ac:dyDescent="0.25">
      <c r="A191" s="7"/>
      <c r="C191" s="99" t="s">
        <v>501</v>
      </c>
      <c r="D191" s="4">
        <v>150</v>
      </c>
      <c r="E191" s="7"/>
      <c r="F191" s="99" t="s">
        <v>504</v>
      </c>
      <c r="G191" s="4">
        <v>150</v>
      </c>
      <c r="H191" s="7"/>
    </row>
    <row r="192" spans="1:8" x14ac:dyDescent="0.25">
      <c r="A192" s="7"/>
      <c r="C192" s="99" t="s">
        <v>206</v>
      </c>
      <c r="D192" s="4">
        <v>0</v>
      </c>
      <c r="E192" s="7"/>
      <c r="F192" s="4" t="s">
        <v>412</v>
      </c>
      <c r="G192" s="4">
        <v>0</v>
      </c>
      <c r="H192" s="7"/>
    </row>
    <row r="193" spans="1:8" x14ac:dyDescent="0.25">
      <c r="A193" s="7"/>
      <c r="C193" s="99" t="s">
        <v>502</v>
      </c>
      <c r="D193" s="4">
        <v>50</v>
      </c>
      <c r="E193" s="7"/>
      <c r="F193" s="4" t="s">
        <v>412</v>
      </c>
      <c r="G193" s="4">
        <v>0</v>
      </c>
      <c r="H193" s="7"/>
    </row>
    <row r="194" spans="1:8" ht="9" customHeight="1" x14ac:dyDescent="0.25">
      <c r="A194" s="7"/>
      <c r="B194" s="7"/>
      <c r="C194" s="7"/>
      <c r="D194" s="7"/>
      <c r="E194" s="7"/>
      <c r="F194" s="7"/>
      <c r="G194" s="7"/>
      <c r="H194" s="7"/>
    </row>
    <row r="195" spans="1:8" x14ac:dyDescent="0.25">
      <c r="A195" s="7">
        <v>4</v>
      </c>
      <c r="B195" s="107" t="s">
        <v>198</v>
      </c>
      <c r="C195" s="107" t="s">
        <v>549</v>
      </c>
      <c r="D195" s="107"/>
      <c r="E195" s="113"/>
      <c r="F195" s="102" t="s">
        <v>550</v>
      </c>
      <c r="H195" s="7"/>
    </row>
    <row r="196" spans="1:8" x14ac:dyDescent="0.25">
      <c r="A196" s="7"/>
      <c r="B196" s="26" t="s">
        <v>715</v>
      </c>
      <c r="C196" s="108" t="s">
        <v>195</v>
      </c>
      <c r="D196" s="108">
        <v>0</v>
      </c>
      <c r="E196" s="7"/>
      <c r="F196" s="4" t="s">
        <v>412</v>
      </c>
      <c r="G196" s="4">
        <v>0</v>
      </c>
      <c r="H196" s="7"/>
    </row>
    <row r="197" spans="1:8" x14ac:dyDescent="0.25">
      <c r="A197" s="7"/>
      <c r="B197" s="26"/>
      <c r="C197" s="108" t="s">
        <v>196</v>
      </c>
      <c r="D197" s="108">
        <v>10</v>
      </c>
      <c r="E197" s="7"/>
      <c r="F197" s="4" t="s">
        <v>334</v>
      </c>
      <c r="G197" s="4">
        <v>49</v>
      </c>
      <c r="H197" s="7"/>
    </row>
    <row r="198" spans="1:8" x14ac:dyDescent="0.25">
      <c r="A198" s="7"/>
      <c r="B198" s="26"/>
      <c r="C198" s="108" t="s">
        <v>197</v>
      </c>
      <c r="D198" s="108">
        <v>49</v>
      </c>
      <c r="E198" s="7"/>
      <c r="F198" s="4" t="s">
        <v>335</v>
      </c>
      <c r="G198" s="4">
        <v>49</v>
      </c>
      <c r="H198" s="7"/>
    </row>
    <row r="199" spans="1:8" ht="32.25" customHeight="1" x14ac:dyDescent="0.25">
      <c r="A199" s="7"/>
      <c r="B199" s="26"/>
      <c r="C199" s="98" t="s">
        <v>622</v>
      </c>
      <c r="D199" s="108">
        <v>30</v>
      </c>
      <c r="E199" s="7"/>
      <c r="F199" s="99" t="s">
        <v>623</v>
      </c>
      <c r="G199" s="4">
        <v>30</v>
      </c>
      <c r="H199" s="7"/>
    </row>
    <row r="200" spans="1:8" x14ac:dyDescent="0.25">
      <c r="A200" s="7"/>
      <c r="B200" s="26"/>
      <c r="C200" s="108" t="s">
        <v>46</v>
      </c>
      <c r="D200" s="108">
        <v>50</v>
      </c>
      <c r="E200" s="7"/>
      <c r="F200" s="4" t="s">
        <v>624</v>
      </c>
      <c r="G200" s="4">
        <v>30</v>
      </c>
      <c r="H200" s="7"/>
    </row>
    <row r="201" spans="1:8" x14ac:dyDescent="0.25">
      <c r="A201" s="7"/>
      <c r="B201" s="26"/>
      <c r="C201" s="26"/>
      <c r="D201" s="26"/>
      <c r="E201" s="7"/>
      <c r="F201" s="4" t="s">
        <v>412</v>
      </c>
      <c r="G201" s="4">
        <v>0</v>
      </c>
      <c r="H201" s="7"/>
    </row>
    <row r="202" spans="1:8" ht="6.75" customHeight="1" x14ac:dyDescent="0.25">
      <c r="A202" s="7"/>
      <c r="B202" s="7"/>
      <c r="C202" s="7"/>
      <c r="D202" s="7"/>
      <c r="E202" s="7"/>
      <c r="F202" s="7"/>
      <c r="G202" s="7"/>
      <c r="H202" s="7"/>
    </row>
    <row r="203" spans="1:8" x14ac:dyDescent="0.25">
      <c r="A203" s="7">
        <v>5</v>
      </c>
      <c r="B203" s="107" t="s">
        <v>202</v>
      </c>
      <c r="C203" s="107" t="s">
        <v>203</v>
      </c>
      <c r="D203" s="107"/>
      <c r="E203" s="113"/>
      <c r="F203" s="102" t="s">
        <v>438</v>
      </c>
      <c r="H203" s="7"/>
    </row>
    <row r="204" spans="1:8" ht="16.5" customHeight="1" x14ac:dyDescent="0.25">
      <c r="A204" s="7"/>
      <c r="B204" s="26" t="s">
        <v>716</v>
      </c>
      <c r="C204" s="98" t="s">
        <v>521</v>
      </c>
      <c r="D204" s="108">
        <v>0</v>
      </c>
      <c r="E204" s="7"/>
      <c r="F204" s="4" t="s">
        <v>412</v>
      </c>
      <c r="G204" s="4">
        <v>0</v>
      </c>
      <c r="H204" s="7"/>
    </row>
    <row r="205" spans="1:8" x14ac:dyDescent="0.25">
      <c r="A205" s="7"/>
      <c r="B205" s="26"/>
      <c r="C205" s="98" t="s">
        <v>201</v>
      </c>
      <c r="D205" s="108">
        <v>5</v>
      </c>
      <c r="E205" s="7"/>
      <c r="F205" s="4" t="s">
        <v>336</v>
      </c>
      <c r="G205" s="4">
        <v>25</v>
      </c>
      <c r="H205" s="7"/>
    </row>
    <row r="206" spans="1:8" ht="30" x14ac:dyDescent="0.25">
      <c r="A206" s="7"/>
      <c r="B206" s="26"/>
      <c r="C206" s="98" t="s">
        <v>199</v>
      </c>
      <c r="D206" s="108">
        <v>25</v>
      </c>
      <c r="E206" s="7"/>
      <c r="F206" s="99" t="s">
        <v>337</v>
      </c>
      <c r="G206" s="4">
        <v>25</v>
      </c>
      <c r="H206" s="7"/>
    </row>
    <row r="207" spans="1:8" ht="30" x14ac:dyDescent="0.25">
      <c r="A207" s="7"/>
      <c r="B207" s="26"/>
      <c r="C207" s="98" t="s">
        <v>200</v>
      </c>
      <c r="D207" s="108">
        <v>20</v>
      </c>
      <c r="E207" s="7"/>
      <c r="F207" s="99" t="s">
        <v>337</v>
      </c>
      <c r="G207" s="4">
        <v>25</v>
      </c>
      <c r="H207" s="7"/>
    </row>
    <row r="208" spans="1:8" x14ac:dyDescent="0.25">
      <c r="A208" s="7"/>
      <c r="B208" s="26"/>
      <c r="C208" s="98" t="s">
        <v>46</v>
      </c>
      <c r="D208" s="108">
        <v>50</v>
      </c>
      <c r="E208" s="7"/>
      <c r="F208" s="4" t="s">
        <v>412</v>
      </c>
      <c r="G208" s="4">
        <v>0</v>
      </c>
      <c r="H208" s="7"/>
    </row>
    <row r="209" spans="1:8" ht="7.5" customHeight="1" x14ac:dyDescent="0.25">
      <c r="A209" s="7"/>
      <c r="B209" s="7"/>
      <c r="C209" s="112"/>
      <c r="D209" s="7"/>
      <c r="E209" s="7"/>
      <c r="F209" s="7"/>
      <c r="G209" s="7"/>
      <c r="H209" s="7"/>
    </row>
    <row r="210" spans="1:8" x14ac:dyDescent="0.25">
      <c r="A210" s="7">
        <v>6</v>
      </c>
      <c r="B210" s="102" t="s">
        <v>214</v>
      </c>
      <c r="C210" s="103" t="s">
        <v>215</v>
      </c>
      <c r="D210" s="102"/>
      <c r="E210" s="113"/>
      <c r="F210" s="102" t="s">
        <v>423</v>
      </c>
      <c r="H210" s="7"/>
    </row>
    <row r="211" spans="1:8" x14ac:dyDescent="0.25">
      <c r="A211" s="7"/>
      <c r="B211" t="s">
        <v>717</v>
      </c>
      <c r="C211" s="99" t="s">
        <v>211</v>
      </c>
      <c r="D211" s="4">
        <v>-15</v>
      </c>
      <c r="E211" s="7"/>
      <c r="F211" s="4" t="s">
        <v>412</v>
      </c>
      <c r="G211" s="4">
        <v>0</v>
      </c>
      <c r="H211" s="7"/>
    </row>
    <row r="212" spans="1:8" ht="14.25" customHeight="1" x14ac:dyDescent="0.25">
      <c r="A212" s="7"/>
      <c r="C212" s="99" t="s">
        <v>212</v>
      </c>
      <c r="D212" s="4">
        <v>5</v>
      </c>
      <c r="E212" s="7"/>
      <c r="F212" s="4" t="s">
        <v>522</v>
      </c>
      <c r="G212" s="4">
        <v>15</v>
      </c>
      <c r="H212" s="7"/>
    </row>
    <row r="213" spans="1:8" x14ac:dyDescent="0.25">
      <c r="A213" s="7"/>
      <c r="C213" s="99" t="s">
        <v>213</v>
      </c>
      <c r="D213" s="4">
        <v>15</v>
      </c>
      <c r="E213" s="7"/>
      <c r="F213" s="4" t="s">
        <v>523</v>
      </c>
      <c r="G213" s="4">
        <v>15</v>
      </c>
      <c r="H213" s="7"/>
    </row>
    <row r="214" spans="1:8" x14ac:dyDescent="0.25">
      <c r="A214" s="7"/>
      <c r="C214" s="99" t="s">
        <v>177</v>
      </c>
      <c r="D214" s="4">
        <v>50</v>
      </c>
      <c r="E214" s="7"/>
      <c r="F214" s="4" t="s">
        <v>412</v>
      </c>
      <c r="G214" s="4">
        <v>0</v>
      </c>
      <c r="H214" s="7"/>
    </row>
    <row r="215" spans="1:8" ht="8.25" customHeight="1" x14ac:dyDescent="0.25">
      <c r="A215" s="7"/>
      <c r="B215" s="7"/>
      <c r="C215" s="7"/>
      <c r="D215" s="7"/>
      <c r="E215" s="7"/>
      <c r="F215" s="7"/>
      <c r="G215" s="7"/>
      <c r="H215" s="7"/>
    </row>
    <row r="216" spans="1:8" x14ac:dyDescent="0.25">
      <c r="A216" s="7">
        <v>7</v>
      </c>
      <c r="B216" s="102" t="s">
        <v>718</v>
      </c>
      <c r="C216" s="102" t="s">
        <v>719</v>
      </c>
      <c r="D216" s="102"/>
      <c r="E216" s="113"/>
      <c r="F216" s="102" t="s">
        <v>424</v>
      </c>
      <c r="H216" s="7"/>
    </row>
    <row r="217" spans="1:8" ht="30" x14ac:dyDescent="0.25">
      <c r="A217" s="7"/>
      <c r="B217" t="s">
        <v>720</v>
      </c>
      <c r="C217" s="99" t="s">
        <v>66</v>
      </c>
      <c r="D217" s="4">
        <v>0</v>
      </c>
      <c r="E217" s="7"/>
      <c r="F217" s="4" t="s">
        <v>412</v>
      </c>
      <c r="G217" s="4">
        <v>0</v>
      </c>
      <c r="H217" s="7"/>
    </row>
    <row r="218" spans="1:8" ht="29.25" customHeight="1" x14ac:dyDescent="0.25">
      <c r="A218" s="7"/>
      <c r="C218" s="99" t="s">
        <v>63</v>
      </c>
      <c r="D218" s="4">
        <v>20</v>
      </c>
      <c r="E218" s="7"/>
      <c r="F218" s="99" t="s">
        <v>299</v>
      </c>
      <c r="G218" s="4">
        <v>20</v>
      </c>
      <c r="H218" s="7"/>
    </row>
    <row r="219" spans="1:8" ht="30" x14ac:dyDescent="0.25">
      <c r="A219" s="7"/>
      <c r="C219" s="99" t="s">
        <v>64</v>
      </c>
      <c r="D219" s="4">
        <v>30</v>
      </c>
      <c r="E219" s="7"/>
      <c r="F219" s="99" t="s">
        <v>298</v>
      </c>
      <c r="G219" s="4">
        <v>30</v>
      </c>
      <c r="H219" s="7"/>
    </row>
    <row r="220" spans="1:8" ht="30" x14ac:dyDescent="0.25">
      <c r="A220" s="7"/>
      <c r="C220" s="99" t="s">
        <v>65</v>
      </c>
      <c r="D220" s="4">
        <v>40</v>
      </c>
      <c r="E220" s="7"/>
      <c r="F220" s="99" t="s">
        <v>300</v>
      </c>
      <c r="G220" s="4">
        <v>40</v>
      </c>
      <c r="H220" s="7"/>
    </row>
    <row r="221" spans="1:8" x14ac:dyDescent="0.25">
      <c r="A221" s="7"/>
      <c r="C221" s="99" t="s">
        <v>179</v>
      </c>
      <c r="D221" s="4">
        <v>50</v>
      </c>
      <c r="E221" s="7"/>
      <c r="F221" s="109" t="s">
        <v>412</v>
      </c>
      <c r="G221" s="4">
        <v>0</v>
      </c>
      <c r="H221" s="7"/>
    </row>
    <row r="222" spans="1:8" ht="6.75" customHeight="1" x14ac:dyDescent="0.25">
      <c r="A222" s="7"/>
      <c r="B222" s="7"/>
      <c r="C222" s="7"/>
      <c r="D222" s="7"/>
      <c r="E222" s="7"/>
      <c r="F222" s="7"/>
      <c r="G222" s="7"/>
      <c r="H222" s="7"/>
    </row>
    <row r="223" spans="1:8" x14ac:dyDescent="0.25">
      <c r="A223" s="7">
        <v>8</v>
      </c>
      <c r="B223" s="102" t="s">
        <v>721</v>
      </c>
      <c r="C223" s="103" t="s">
        <v>722</v>
      </c>
      <c r="D223" s="102"/>
      <c r="E223" s="113"/>
      <c r="F223" s="103" t="s">
        <v>425</v>
      </c>
      <c r="H223" s="7"/>
    </row>
    <row r="224" spans="1:8" ht="30.75" customHeight="1" x14ac:dyDescent="0.25">
      <c r="A224" s="7"/>
      <c r="B224" t="s">
        <v>723</v>
      </c>
      <c r="C224" s="99" t="s">
        <v>541</v>
      </c>
      <c r="D224" s="4">
        <v>0</v>
      </c>
      <c r="E224" s="7"/>
      <c r="F224" s="4" t="s">
        <v>412</v>
      </c>
      <c r="G224" s="4">
        <v>0</v>
      </c>
      <c r="H224" s="7"/>
    </row>
    <row r="225" spans="1:8" ht="29.25" customHeight="1" x14ac:dyDescent="0.25">
      <c r="A225" s="7"/>
      <c r="C225" s="99" t="s">
        <v>542</v>
      </c>
      <c r="D225" s="4">
        <v>25</v>
      </c>
      <c r="E225" s="7"/>
      <c r="F225" s="4" t="s">
        <v>544</v>
      </c>
      <c r="G225" s="4">
        <v>25</v>
      </c>
      <c r="H225" s="7"/>
    </row>
    <row r="226" spans="1:8" ht="29.25" customHeight="1" x14ac:dyDescent="0.25">
      <c r="A226" s="7"/>
      <c r="C226" s="99" t="s">
        <v>543</v>
      </c>
      <c r="D226" s="4">
        <v>25</v>
      </c>
      <c r="E226" s="7"/>
      <c r="F226" s="99" t="s">
        <v>545</v>
      </c>
      <c r="G226" s="4">
        <v>25</v>
      </c>
      <c r="H226" s="7"/>
    </row>
    <row r="227" spans="1:8" ht="31.5" customHeight="1" x14ac:dyDescent="0.25">
      <c r="A227" s="7"/>
      <c r="C227" s="99" t="s">
        <v>67</v>
      </c>
      <c r="D227" s="4">
        <v>49</v>
      </c>
      <c r="E227" s="7"/>
      <c r="F227" s="99" t="s">
        <v>546</v>
      </c>
      <c r="G227" s="4">
        <v>49</v>
      </c>
      <c r="H227" s="7"/>
    </row>
    <row r="228" spans="1:8" x14ac:dyDescent="0.25">
      <c r="A228" s="7"/>
      <c r="C228" s="99" t="s">
        <v>46</v>
      </c>
      <c r="D228" s="4">
        <v>50</v>
      </c>
      <c r="E228" s="7"/>
      <c r="F228" s="4" t="s">
        <v>547</v>
      </c>
      <c r="G228" s="4">
        <v>25</v>
      </c>
      <c r="H228" s="7"/>
    </row>
    <row r="229" spans="1:8" ht="7.5" customHeight="1" x14ac:dyDescent="0.25">
      <c r="A229" s="7"/>
      <c r="B229" s="7"/>
      <c r="C229" s="7"/>
      <c r="D229" s="7"/>
      <c r="E229" s="7"/>
      <c r="F229" s="7"/>
      <c r="G229" s="7"/>
      <c r="H229" s="7"/>
    </row>
    <row r="230" spans="1:8" x14ac:dyDescent="0.25">
      <c r="A230" s="7">
        <v>9</v>
      </c>
      <c r="B230" s="102" t="s">
        <v>724</v>
      </c>
      <c r="C230" s="103" t="s">
        <v>532</v>
      </c>
      <c r="D230" s="102"/>
      <c r="E230" s="113"/>
      <c r="F230" s="102" t="s">
        <v>726</v>
      </c>
      <c r="H230" s="7"/>
    </row>
    <row r="231" spans="1:8" x14ac:dyDescent="0.25">
      <c r="A231" s="7"/>
      <c r="B231" t="s">
        <v>725</v>
      </c>
      <c r="C231" s="99" t="s">
        <v>70</v>
      </c>
      <c r="D231" s="4">
        <v>0</v>
      </c>
      <c r="E231" s="7"/>
      <c r="F231" s="4" t="s">
        <v>412</v>
      </c>
      <c r="G231" s="4">
        <v>0</v>
      </c>
      <c r="H231" s="7"/>
    </row>
    <row r="232" spans="1:8" x14ac:dyDescent="0.25">
      <c r="A232" s="7"/>
      <c r="C232" s="99" t="s">
        <v>71</v>
      </c>
      <c r="D232" s="4">
        <v>25</v>
      </c>
      <c r="E232" s="7"/>
      <c r="F232" s="4" t="s">
        <v>301</v>
      </c>
      <c r="G232" s="4">
        <v>25</v>
      </c>
      <c r="H232" s="7"/>
    </row>
    <row r="233" spans="1:8" ht="15" customHeight="1" x14ac:dyDescent="0.25">
      <c r="A233" s="7"/>
      <c r="C233" s="99" t="s">
        <v>72</v>
      </c>
      <c r="D233" s="4">
        <v>30</v>
      </c>
      <c r="E233" s="7"/>
      <c r="F233" s="4" t="s">
        <v>302</v>
      </c>
      <c r="G233" s="4">
        <v>30</v>
      </c>
      <c r="H233" s="7"/>
    </row>
    <row r="234" spans="1:8" ht="15.75" customHeight="1" x14ac:dyDescent="0.25">
      <c r="A234" s="7"/>
      <c r="C234" s="99" t="s">
        <v>533</v>
      </c>
      <c r="D234" s="4">
        <v>40</v>
      </c>
      <c r="E234" s="7"/>
      <c r="F234" s="4" t="s">
        <v>531</v>
      </c>
      <c r="G234" s="4">
        <v>40</v>
      </c>
      <c r="H234" s="7"/>
    </row>
    <row r="235" spans="1:8" ht="30" x14ac:dyDescent="0.25">
      <c r="A235" s="7"/>
      <c r="C235" s="99" t="s">
        <v>73</v>
      </c>
      <c r="D235" s="4">
        <v>49</v>
      </c>
      <c r="E235" s="7"/>
      <c r="F235" s="99" t="s">
        <v>303</v>
      </c>
      <c r="G235" s="4">
        <v>49</v>
      </c>
      <c r="H235" s="7"/>
    </row>
    <row r="236" spans="1:8" x14ac:dyDescent="0.25">
      <c r="A236" s="7"/>
      <c r="C236" s="99" t="s">
        <v>46</v>
      </c>
      <c r="D236" s="4">
        <v>50</v>
      </c>
      <c r="E236" s="7"/>
      <c r="F236" s="4" t="s">
        <v>412</v>
      </c>
      <c r="G236" s="4">
        <v>0</v>
      </c>
      <c r="H236" s="7"/>
    </row>
    <row r="237" spans="1:8" ht="6.75" customHeight="1" x14ac:dyDescent="0.25">
      <c r="A237" s="7"/>
      <c r="B237" s="7"/>
      <c r="C237" s="112"/>
      <c r="D237" s="7"/>
      <c r="E237" s="7"/>
      <c r="F237" s="7"/>
      <c r="G237" s="7"/>
      <c r="H237" s="7"/>
    </row>
    <row r="238" spans="1:8" x14ac:dyDescent="0.25">
      <c r="A238" s="7">
        <v>10</v>
      </c>
      <c r="B238" s="102" t="s">
        <v>628</v>
      </c>
      <c r="C238" s="103" t="s">
        <v>634</v>
      </c>
      <c r="D238" s="102"/>
      <c r="E238" s="113"/>
      <c r="F238" s="102" t="s">
        <v>727</v>
      </c>
      <c r="H238" s="7"/>
    </row>
    <row r="239" spans="1:8" x14ac:dyDescent="0.25">
      <c r="A239" s="7"/>
      <c r="B239" t="s">
        <v>728</v>
      </c>
      <c r="C239" s="99" t="s">
        <v>629</v>
      </c>
      <c r="D239" s="4">
        <v>0</v>
      </c>
      <c r="E239" s="7"/>
      <c r="F239" s="4" t="s">
        <v>412</v>
      </c>
      <c r="G239" s="4">
        <v>0</v>
      </c>
      <c r="H239" s="7"/>
    </row>
    <row r="240" spans="1:8" ht="17.25" customHeight="1" x14ac:dyDescent="0.25">
      <c r="A240" s="7"/>
      <c r="C240" s="99" t="s">
        <v>631</v>
      </c>
      <c r="D240" s="4">
        <v>25</v>
      </c>
      <c r="E240" s="7"/>
      <c r="F240" s="4" t="s">
        <v>632</v>
      </c>
      <c r="G240" s="4">
        <v>25</v>
      </c>
      <c r="H240" s="7"/>
    </row>
    <row r="241" spans="1:8" x14ac:dyDescent="0.25">
      <c r="A241" s="7"/>
      <c r="C241" s="99" t="s">
        <v>630</v>
      </c>
      <c r="D241" s="4">
        <v>35</v>
      </c>
      <c r="E241" s="7"/>
      <c r="F241" s="4" t="s">
        <v>633</v>
      </c>
      <c r="G241" s="4">
        <v>35</v>
      </c>
      <c r="H241" s="7"/>
    </row>
    <row r="242" spans="1:8" x14ac:dyDescent="0.25">
      <c r="A242" s="7"/>
      <c r="C242" s="99" t="s">
        <v>46</v>
      </c>
      <c r="D242" s="4">
        <v>50</v>
      </c>
      <c r="E242" s="7"/>
      <c r="F242" s="4" t="s">
        <v>412</v>
      </c>
      <c r="G242" s="4">
        <v>0</v>
      </c>
      <c r="H242" s="7"/>
    </row>
    <row r="243" spans="1:8" x14ac:dyDescent="0.25">
      <c r="A243" s="7"/>
      <c r="C243" s="99" t="s">
        <v>412</v>
      </c>
      <c r="D243" s="4">
        <v>0</v>
      </c>
      <c r="E243" s="7"/>
      <c r="F243" s="4" t="s">
        <v>412</v>
      </c>
      <c r="G243" s="4">
        <v>0</v>
      </c>
      <c r="H243" s="7"/>
    </row>
    <row r="244" spans="1:8" ht="6.75" customHeight="1" x14ac:dyDescent="0.25">
      <c r="A244" s="7"/>
      <c r="B244" s="7"/>
      <c r="C244" s="112"/>
      <c r="D244" s="7"/>
      <c r="E244" s="7"/>
      <c r="F244" s="7"/>
      <c r="G244" s="7"/>
      <c r="H244" s="7"/>
    </row>
    <row r="245" spans="1:8" x14ac:dyDescent="0.25">
      <c r="A245" s="7">
        <v>11</v>
      </c>
      <c r="B245" s="102" t="s">
        <v>729</v>
      </c>
      <c r="C245" s="103" t="s">
        <v>730</v>
      </c>
      <c r="D245" s="102"/>
      <c r="E245" s="113"/>
      <c r="F245" s="102" t="s">
        <v>426</v>
      </c>
      <c r="H245" s="7"/>
    </row>
    <row r="246" spans="1:8" ht="17.25" customHeight="1" x14ac:dyDescent="0.25">
      <c r="A246" s="7"/>
      <c r="B246" t="s">
        <v>731</v>
      </c>
      <c r="C246" s="99" t="s">
        <v>663</v>
      </c>
      <c r="D246" s="4">
        <v>-25</v>
      </c>
      <c r="E246" s="7"/>
      <c r="F246" s="4" t="s">
        <v>412</v>
      </c>
      <c r="G246" s="4">
        <v>0</v>
      </c>
      <c r="H246" s="7"/>
    </row>
    <row r="247" spans="1:8" ht="30" x14ac:dyDescent="0.25">
      <c r="A247" s="7"/>
      <c r="C247" s="99" t="s">
        <v>664</v>
      </c>
      <c r="D247" s="4">
        <v>45</v>
      </c>
      <c r="E247" s="7"/>
      <c r="F247" s="99" t="s">
        <v>305</v>
      </c>
      <c r="G247" s="4">
        <v>45</v>
      </c>
      <c r="H247" s="7"/>
    </row>
    <row r="248" spans="1:8" ht="30" x14ac:dyDescent="0.25">
      <c r="A248" s="7"/>
      <c r="C248" s="99" t="s">
        <v>665</v>
      </c>
      <c r="D248" s="4">
        <v>35</v>
      </c>
      <c r="E248" s="7"/>
      <c r="F248" s="99" t="s">
        <v>304</v>
      </c>
      <c r="G248" s="4">
        <v>35</v>
      </c>
      <c r="H248" s="7"/>
    </row>
    <row r="249" spans="1:8" x14ac:dyDescent="0.25">
      <c r="A249" s="7"/>
      <c r="C249" s="99" t="s">
        <v>75</v>
      </c>
      <c r="D249" s="4">
        <v>25</v>
      </c>
      <c r="E249" s="7"/>
      <c r="F249" s="99" t="s">
        <v>306</v>
      </c>
      <c r="G249" s="4">
        <v>25</v>
      </c>
      <c r="H249" s="7"/>
    </row>
    <row r="250" spans="1:8" x14ac:dyDescent="0.25">
      <c r="A250" s="7"/>
      <c r="C250" s="99" t="s">
        <v>180</v>
      </c>
      <c r="D250" s="4">
        <v>50</v>
      </c>
      <c r="E250" s="7"/>
      <c r="F250" s="99" t="s">
        <v>412</v>
      </c>
      <c r="G250" s="4">
        <v>0</v>
      </c>
      <c r="H250" s="7"/>
    </row>
    <row r="251" spans="1:8" ht="9" customHeight="1" x14ac:dyDescent="0.25">
      <c r="A251" s="7"/>
      <c r="B251" s="7"/>
      <c r="C251" s="112"/>
      <c r="D251" s="7"/>
      <c r="E251" s="7"/>
      <c r="F251" s="7"/>
      <c r="G251" s="7"/>
      <c r="H251" s="7"/>
    </row>
    <row r="252" spans="1:8" x14ac:dyDescent="0.25">
      <c r="A252" s="7">
        <v>12</v>
      </c>
      <c r="B252" s="102" t="s">
        <v>782</v>
      </c>
      <c r="C252" s="103" t="s">
        <v>520</v>
      </c>
      <c r="D252" s="102"/>
      <c r="E252" s="113"/>
      <c r="F252" s="103" t="s">
        <v>427</v>
      </c>
      <c r="H252" s="7"/>
    </row>
    <row r="253" spans="1:8" x14ac:dyDescent="0.25">
      <c r="A253" s="7"/>
      <c r="B253" t="s">
        <v>732</v>
      </c>
      <c r="C253" s="99" t="s">
        <v>218</v>
      </c>
      <c r="D253" s="4">
        <v>0</v>
      </c>
      <c r="E253" s="7"/>
      <c r="F253" s="99" t="s">
        <v>412</v>
      </c>
      <c r="G253" s="4">
        <v>0</v>
      </c>
      <c r="H253" s="7"/>
    </row>
    <row r="254" spans="1:8" ht="15.75" customHeight="1" x14ac:dyDescent="0.25">
      <c r="A254" s="7"/>
      <c r="C254" s="99" t="s">
        <v>219</v>
      </c>
      <c r="D254" s="4">
        <v>25</v>
      </c>
      <c r="E254" s="7"/>
      <c r="F254" s="99" t="s">
        <v>307</v>
      </c>
      <c r="G254" s="4">
        <v>25</v>
      </c>
      <c r="H254" s="7"/>
    </row>
    <row r="255" spans="1:8" ht="16.5" customHeight="1" x14ac:dyDescent="0.25">
      <c r="A255" s="7"/>
      <c r="C255" s="99" t="s">
        <v>220</v>
      </c>
      <c r="D255" s="4">
        <v>40</v>
      </c>
      <c r="E255" s="7"/>
      <c r="F255" s="99" t="s">
        <v>666</v>
      </c>
      <c r="G255" s="4">
        <v>40</v>
      </c>
      <c r="H255" s="7"/>
    </row>
    <row r="256" spans="1:8" x14ac:dyDescent="0.25">
      <c r="A256" s="7"/>
      <c r="C256" s="99" t="s">
        <v>178</v>
      </c>
      <c r="D256" s="4">
        <v>50</v>
      </c>
      <c r="E256" s="7"/>
      <c r="F256" s="4" t="s">
        <v>412</v>
      </c>
      <c r="G256" s="4">
        <v>0</v>
      </c>
      <c r="H256" s="7"/>
    </row>
    <row r="257" spans="1:14" x14ac:dyDescent="0.25">
      <c r="A257" s="7"/>
      <c r="C257" s="99" t="s">
        <v>519</v>
      </c>
      <c r="D257" s="4">
        <v>0</v>
      </c>
      <c r="E257" s="7"/>
      <c r="H257" s="7"/>
    </row>
    <row r="258" spans="1:14" ht="9" customHeight="1" x14ac:dyDescent="0.25">
      <c r="A258" s="7"/>
      <c r="B258" s="7"/>
      <c r="C258" s="112"/>
      <c r="D258" s="7"/>
      <c r="E258" s="7"/>
      <c r="F258" s="7"/>
      <c r="G258" s="7"/>
      <c r="H258" s="7"/>
    </row>
    <row r="259" spans="1:14" x14ac:dyDescent="0.25">
      <c r="A259" s="7">
        <v>13</v>
      </c>
      <c r="B259" s="102" t="s">
        <v>208</v>
      </c>
      <c r="C259" s="103" t="s">
        <v>209</v>
      </c>
      <c r="D259" s="102"/>
      <c r="E259" s="113"/>
      <c r="F259" s="102" t="s">
        <v>428</v>
      </c>
      <c r="H259" s="7"/>
      <c r="N259" s="3"/>
    </row>
    <row r="260" spans="1:14" x14ac:dyDescent="0.25">
      <c r="A260" s="7"/>
      <c r="B260" t="s">
        <v>733</v>
      </c>
      <c r="C260" s="99" t="s">
        <v>205</v>
      </c>
      <c r="D260" s="4">
        <v>0</v>
      </c>
      <c r="E260" s="7"/>
      <c r="F260" s="4" t="s">
        <v>412</v>
      </c>
      <c r="G260" s="4">
        <v>0</v>
      </c>
      <c r="H260" s="7"/>
      <c r="N260" s="3"/>
    </row>
    <row r="261" spans="1:14" x14ac:dyDescent="0.25">
      <c r="A261" s="7"/>
      <c r="C261" s="99" t="s">
        <v>206</v>
      </c>
      <c r="D261" s="4">
        <v>0</v>
      </c>
      <c r="E261" s="7"/>
      <c r="F261" s="4" t="s">
        <v>412</v>
      </c>
      <c r="G261" s="4">
        <v>0</v>
      </c>
      <c r="H261" s="7"/>
      <c r="N261" s="3"/>
    </row>
    <row r="262" spans="1:14" ht="30" x14ac:dyDescent="0.25">
      <c r="A262" s="7"/>
      <c r="C262" s="99" t="s">
        <v>207</v>
      </c>
      <c r="D262" s="4">
        <v>45</v>
      </c>
      <c r="E262" s="7"/>
      <c r="F262" s="99" t="s">
        <v>308</v>
      </c>
      <c r="G262" s="4">
        <v>45</v>
      </c>
      <c r="H262" s="7"/>
      <c r="N262" s="3"/>
    </row>
    <row r="263" spans="1:14" x14ac:dyDescent="0.25">
      <c r="A263" s="7"/>
      <c r="C263" s="99" t="s">
        <v>175</v>
      </c>
      <c r="D263" s="4">
        <v>50</v>
      </c>
      <c r="E263" s="7"/>
      <c r="F263" s="4" t="s">
        <v>412</v>
      </c>
      <c r="G263" s="4">
        <v>0</v>
      </c>
      <c r="H263" s="7"/>
      <c r="N263" s="3"/>
    </row>
    <row r="264" spans="1:14" ht="7.5" customHeight="1" x14ac:dyDescent="0.25">
      <c r="A264" s="7"/>
      <c r="B264" s="7"/>
      <c r="C264" s="112"/>
      <c r="D264" s="7"/>
      <c r="E264" s="7"/>
      <c r="F264" s="7"/>
      <c r="G264" s="7"/>
      <c r="H264" s="7"/>
      <c r="N264" s="3"/>
    </row>
    <row r="265" spans="1:14" x14ac:dyDescent="0.25">
      <c r="A265" s="7">
        <v>14</v>
      </c>
      <c r="B265" s="102" t="s">
        <v>734</v>
      </c>
      <c r="C265" s="103" t="s">
        <v>736</v>
      </c>
      <c r="D265" s="102"/>
      <c r="E265" s="113"/>
      <c r="F265" s="102" t="s">
        <v>429</v>
      </c>
      <c r="H265" s="7"/>
    </row>
    <row r="266" spans="1:14" x14ac:dyDescent="0.25">
      <c r="A266" s="7"/>
      <c r="B266" t="s">
        <v>735</v>
      </c>
      <c r="C266" s="99" t="s">
        <v>97</v>
      </c>
      <c r="D266" s="4">
        <v>0</v>
      </c>
      <c r="E266" s="7"/>
      <c r="F266" s="4" t="s">
        <v>412</v>
      </c>
      <c r="G266" s="4">
        <v>0</v>
      </c>
      <c r="H266" s="7"/>
    </row>
    <row r="267" spans="1:14" ht="30" x14ac:dyDescent="0.25">
      <c r="A267" s="7"/>
      <c r="C267" s="99" t="s">
        <v>98</v>
      </c>
      <c r="D267" s="4">
        <v>30</v>
      </c>
      <c r="E267" s="7"/>
      <c r="F267" s="99" t="s">
        <v>309</v>
      </c>
      <c r="G267" s="4">
        <v>45</v>
      </c>
      <c r="H267" s="7"/>
    </row>
    <row r="268" spans="1:14" ht="30" x14ac:dyDescent="0.25">
      <c r="A268" s="7"/>
      <c r="C268" s="99" t="s">
        <v>99</v>
      </c>
      <c r="D268" s="4">
        <v>35</v>
      </c>
      <c r="E268" s="7"/>
      <c r="F268" s="99" t="s">
        <v>310</v>
      </c>
      <c r="G268" s="4">
        <v>45</v>
      </c>
      <c r="H268" s="7"/>
    </row>
    <row r="269" spans="1:14" ht="30" x14ac:dyDescent="0.25">
      <c r="A269" s="7"/>
      <c r="C269" s="99" t="s">
        <v>100</v>
      </c>
      <c r="D269" s="4">
        <v>45</v>
      </c>
      <c r="E269" s="7"/>
      <c r="F269" s="99" t="s">
        <v>311</v>
      </c>
      <c r="G269" s="4">
        <v>45</v>
      </c>
      <c r="H269" s="7"/>
    </row>
    <row r="270" spans="1:14" x14ac:dyDescent="0.25">
      <c r="A270" s="7"/>
      <c r="C270" s="99" t="s">
        <v>46</v>
      </c>
      <c r="D270" s="4">
        <v>50</v>
      </c>
      <c r="E270" s="7"/>
      <c r="F270" s="99" t="s">
        <v>412</v>
      </c>
      <c r="G270" s="4">
        <v>0</v>
      </c>
      <c r="H270" s="7"/>
    </row>
    <row r="271" spans="1:14" ht="9" customHeight="1" x14ac:dyDescent="0.25">
      <c r="A271" s="7"/>
      <c r="B271" s="7"/>
      <c r="C271" s="7"/>
      <c r="D271" s="7"/>
      <c r="E271" s="7"/>
      <c r="F271" s="7"/>
      <c r="G271" s="7"/>
      <c r="H271" s="7"/>
    </row>
    <row r="272" spans="1:14" x14ac:dyDescent="0.25">
      <c r="A272" s="7">
        <v>15</v>
      </c>
      <c r="B272" s="102" t="s">
        <v>737</v>
      </c>
      <c r="C272" s="103" t="s">
        <v>738</v>
      </c>
      <c r="D272" s="102"/>
      <c r="E272" s="113"/>
      <c r="F272" s="103" t="s">
        <v>430</v>
      </c>
      <c r="H272" s="7"/>
    </row>
    <row r="273" spans="1:8" x14ac:dyDescent="0.25">
      <c r="A273" s="7"/>
      <c r="B273" t="s">
        <v>739</v>
      </c>
      <c r="C273" s="99" t="s">
        <v>185</v>
      </c>
      <c r="D273" s="4">
        <v>0</v>
      </c>
      <c r="E273" s="7"/>
      <c r="F273" s="99" t="s">
        <v>412</v>
      </c>
      <c r="G273" s="4">
        <v>0</v>
      </c>
      <c r="H273" s="7"/>
    </row>
    <row r="274" spans="1:8" x14ac:dyDescent="0.25">
      <c r="A274" s="7"/>
      <c r="C274" s="99" t="s">
        <v>183</v>
      </c>
      <c r="D274" s="4">
        <v>20</v>
      </c>
      <c r="E274" s="7"/>
      <c r="F274" s="4" t="s">
        <v>312</v>
      </c>
      <c r="G274" s="4">
        <v>35</v>
      </c>
      <c r="H274" s="7"/>
    </row>
    <row r="275" spans="1:8" ht="30" x14ac:dyDescent="0.25">
      <c r="A275" s="7"/>
      <c r="C275" s="99" t="s">
        <v>186</v>
      </c>
      <c r="D275" s="4">
        <v>35</v>
      </c>
      <c r="E275" s="7"/>
      <c r="F275" s="99" t="s">
        <v>313</v>
      </c>
      <c r="G275" s="4">
        <v>35</v>
      </c>
      <c r="H275" s="7"/>
    </row>
    <row r="276" spans="1:8" ht="30" x14ac:dyDescent="0.25">
      <c r="A276" s="7"/>
      <c r="C276" s="99" t="s">
        <v>184</v>
      </c>
      <c r="D276" s="4">
        <v>35</v>
      </c>
      <c r="E276" s="7"/>
      <c r="F276" s="99" t="s">
        <v>314</v>
      </c>
      <c r="G276" s="4">
        <v>35</v>
      </c>
      <c r="H276" s="7"/>
    </row>
    <row r="277" spans="1:8" x14ac:dyDescent="0.25">
      <c r="A277" s="7"/>
      <c r="C277" s="99" t="s">
        <v>46</v>
      </c>
      <c r="D277" s="4">
        <v>50</v>
      </c>
      <c r="E277" s="7"/>
      <c r="F277" s="99" t="s">
        <v>412</v>
      </c>
      <c r="G277" s="4">
        <v>0</v>
      </c>
      <c r="H277" s="7"/>
    </row>
    <row r="278" spans="1:8" ht="6.75" customHeight="1" x14ac:dyDescent="0.25">
      <c r="A278" s="7"/>
      <c r="B278" s="7"/>
      <c r="C278" s="7"/>
      <c r="D278" s="7"/>
      <c r="E278" s="7"/>
      <c r="F278" s="7"/>
      <c r="G278" s="7"/>
      <c r="H278" s="7"/>
    </row>
    <row r="279" spans="1:8" x14ac:dyDescent="0.25">
      <c r="A279" s="7">
        <v>16</v>
      </c>
      <c r="B279" s="102" t="s">
        <v>740</v>
      </c>
      <c r="C279" s="103" t="s">
        <v>742</v>
      </c>
      <c r="D279" s="102"/>
      <c r="E279" s="113"/>
      <c r="F279" s="103" t="s">
        <v>431</v>
      </c>
      <c r="H279" s="7"/>
    </row>
    <row r="280" spans="1:8" ht="15.75" customHeight="1" x14ac:dyDescent="0.25">
      <c r="A280" s="7"/>
      <c r="B280" t="s">
        <v>741</v>
      </c>
      <c r="C280" s="99" t="s">
        <v>104</v>
      </c>
      <c r="D280" s="4">
        <v>0</v>
      </c>
      <c r="E280" s="7"/>
      <c r="F280" s="99" t="s">
        <v>412</v>
      </c>
      <c r="G280" s="4">
        <v>0</v>
      </c>
      <c r="H280" s="7"/>
    </row>
    <row r="281" spans="1:8" ht="15" customHeight="1" x14ac:dyDescent="0.25">
      <c r="A281" s="7"/>
      <c r="C281" s="99" t="s">
        <v>101</v>
      </c>
      <c r="D281" s="4">
        <v>25</v>
      </c>
      <c r="E281" s="7"/>
      <c r="F281" s="4" t="s">
        <v>315</v>
      </c>
      <c r="G281" s="4">
        <v>45</v>
      </c>
      <c r="H281" s="7"/>
    </row>
    <row r="282" spans="1:8" ht="30" x14ac:dyDescent="0.25">
      <c r="A282" s="7"/>
      <c r="C282" s="99" t="s">
        <v>102</v>
      </c>
      <c r="D282" s="4">
        <v>45</v>
      </c>
      <c r="E282" s="7"/>
      <c r="F282" s="99" t="s">
        <v>316</v>
      </c>
      <c r="G282" s="4">
        <v>45</v>
      </c>
      <c r="H282" s="7"/>
    </row>
    <row r="283" spans="1:8" ht="30" x14ac:dyDescent="0.25">
      <c r="A283" s="7"/>
      <c r="C283" s="99" t="s">
        <v>103</v>
      </c>
      <c r="D283" s="4">
        <v>45</v>
      </c>
      <c r="E283" s="7"/>
      <c r="F283" s="99" t="s">
        <v>317</v>
      </c>
      <c r="G283" s="4">
        <v>45</v>
      </c>
      <c r="H283" s="7"/>
    </row>
    <row r="284" spans="1:8" x14ac:dyDescent="0.25">
      <c r="A284" s="7"/>
      <c r="C284" s="99" t="s">
        <v>181</v>
      </c>
      <c r="D284" s="4">
        <v>50</v>
      </c>
      <c r="E284" s="7"/>
      <c r="F284" s="99" t="s">
        <v>534</v>
      </c>
      <c r="G284" s="4">
        <v>35</v>
      </c>
      <c r="H284" s="7"/>
    </row>
    <row r="285" spans="1:8" ht="8.25" customHeight="1" x14ac:dyDescent="0.25">
      <c r="A285" s="7"/>
      <c r="B285" s="7"/>
      <c r="C285" s="7"/>
      <c r="D285" s="7"/>
      <c r="E285" s="7"/>
      <c r="F285" s="7"/>
      <c r="G285" s="7"/>
      <c r="H285" s="7"/>
    </row>
    <row r="286" spans="1:8" x14ac:dyDescent="0.25">
      <c r="A286" s="7">
        <v>17</v>
      </c>
      <c r="B286" s="102" t="s">
        <v>106</v>
      </c>
      <c r="C286" s="103" t="s">
        <v>111</v>
      </c>
      <c r="D286" s="102"/>
      <c r="E286" s="113"/>
      <c r="F286" s="103" t="s">
        <v>432</v>
      </c>
      <c r="H286" s="7"/>
    </row>
    <row r="287" spans="1:8" ht="30" customHeight="1" x14ac:dyDescent="0.25">
      <c r="A287" s="7"/>
      <c r="C287" s="99" t="s">
        <v>107</v>
      </c>
      <c r="D287" s="4">
        <v>0</v>
      </c>
      <c r="E287" s="7"/>
      <c r="F287" s="99" t="s">
        <v>412</v>
      </c>
      <c r="G287" s="4">
        <v>0</v>
      </c>
      <c r="H287" s="7"/>
    </row>
    <row r="288" spans="1:8" ht="27.75" customHeight="1" x14ac:dyDescent="0.25">
      <c r="A288" s="7"/>
      <c r="C288" s="99" t="s">
        <v>108</v>
      </c>
      <c r="D288" s="4">
        <v>10</v>
      </c>
      <c r="E288" s="7"/>
      <c r="F288" s="99" t="s">
        <v>318</v>
      </c>
      <c r="G288" s="4">
        <v>25</v>
      </c>
      <c r="H288" s="7"/>
    </row>
    <row r="289" spans="1:8" ht="31.5" customHeight="1" x14ac:dyDescent="0.25">
      <c r="A289" s="7"/>
      <c r="C289" s="99" t="s">
        <v>110</v>
      </c>
      <c r="D289" s="4">
        <v>15</v>
      </c>
      <c r="E289" s="7"/>
      <c r="F289" s="99" t="s">
        <v>320</v>
      </c>
      <c r="G289" s="4">
        <v>40</v>
      </c>
      <c r="H289" s="7"/>
    </row>
    <row r="290" spans="1:8" ht="45" x14ac:dyDescent="0.25">
      <c r="A290" s="7"/>
      <c r="C290" s="99" t="s">
        <v>109</v>
      </c>
      <c r="D290" s="4">
        <v>40</v>
      </c>
      <c r="E290" s="7"/>
      <c r="F290" s="99" t="s">
        <v>319</v>
      </c>
      <c r="G290" s="4">
        <v>40</v>
      </c>
      <c r="H290" s="7"/>
    </row>
    <row r="291" spans="1:8" x14ac:dyDescent="0.25">
      <c r="A291" s="7"/>
      <c r="C291" s="99" t="s">
        <v>46</v>
      </c>
      <c r="D291" s="4">
        <v>50</v>
      </c>
      <c r="E291" s="7"/>
      <c r="F291" s="99" t="s">
        <v>412</v>
      </c>
      <c r="G291" s="4">
        <v>0</v>
      </c>
      <c r="H291" s="7"/>
    </row>
    <row r="292" spans="1:8" ht="6.75" customHeight="1" x14ac:dyDescent="0.25">
      <c r="A292" s="7"/>
      <c r="B292" s="7"/>
      <c r="C292" s="7"/>
      <c r="D292" s="7"/>
      <c r="E292" s="7"/>
      <c r="F292" s="7"/>
      <c r="G292" s="7"/>
      <c r="H292" s="7"/>
    </row>
    <row r="293" spans="1:8" x14ac:dyDescent="0.25">
      <c r="A293" s="7">
        <v>18</v>
      </c>
      <c r="B293" s="107" t="s">
        <v>743</v>
      </c>
      <c r="C293" s="110" t="s">
        <v>117</v>
      </c>
      <c r="D293" s="107"/>
      <c r="E293" s="113"/>
      <c r="F293" s="110" t="s">
        <v>433</v>
      </c>
      <c r="G293" s="26"/>
      <c r="H293" s="7"/>
    </row>
    <row r="294" spans="1:8" s="26" customFormat="1" ht="31.5" customHeight="1" x14ac:dyDescent="0.25">
      <c r="A294" s="7"/>
      <c r="B294" s="26" t="s">
        <v>744</v>
      </c>
      <c r="C294" s="98" t="s">
        <v>112</v>
      </c>
      <c r="D294" s="108">
        <v>0</v>
      </c>
      <c r="E294" s="7"/>
      <c r="F294" s="98" t="s">
        <v>412</v>
      </c>
      <c r="G294" s="108">
        <v>0</v>
      </c>
      <c r="H294" s="7"/>
    </row>
    <row r="295" spans="1:8" ht="29.25" customHeight="1" x14ac:dyDescent="0.25">
      <c r="A295" s="7"/>
      <c r="B295" s="26"/>
      <c r="C295" s="98" t="s">
        <v>113</v>
      </c>
      <c r="D295" s="108">
        <v>25</v>
      </c>
      <c r="E295" s="7"/>
      <c r="F295" s="98" t="s">
        <v>321</v>
      </c>
      <c r="G295" s="108">
        <v>25</v>
      </c>
      <c r="H295" s="7"/>
    </row>
    <row r="296" spans="1:8" ht="45" x14ac:dyDescent="0.25">
      <c r="A296" s="7"/>
      <c r="B296" s="26"/>
      <c r="C296" s="98" t="s">
        <v>115</v>
      </c>
      <c r="D296" s="108">
        <v>35</v>
      </c>
      <c r="E296" s="7"/>
      <c r="F296" s="98" t="s">
        <v>322</v>
      </c>
      <c r="G296" s="108">
        <v>35</v>
      </c>
      <c r="H296" s="7"/>
    </row>
    <row r="297" spans="1:8" ht="45" x14ac:dyDescent="0.25">
      <c r="A297" s="7"/>
      <c r="B297" s="26"/>
      <c r="C297" s="98" t="s">
        <v>114</v>
      </c>
      <c r="D297" s="108">
        <v>45</v>
      </c>
      <c r="E297" s="7"/>
      <c r="F297" s="98" t="s">
        <v>323</v>
      </c>
      <c r="G297" s="108">
        <v>45</v>
      </c>
      <c r="H297" s="7"/>
    </row>
    <row r="298" spans="1:8" x14ac:dyDescent="0.25">
      <c r="A298" s="7"/>
      <c r="B298" s="26"/>
      <c r="C298" s="98" t="s">
        <v>116</v>
      </c>
      <c r="D298" s="108">
        <v>150</v>
      </c>
      <c r="E298" s="7"/>
      <c r="F298" s="108" t="s">
        <v>324</v>
      </c>
      <c r="G298" s="108">
        <v>150</v>
      </c>
      <c r="H298" s="7"/>
    </row>
    <row r="299" spans="1:8" x14ac:dyDescent="0.25">
      <c r="A299" s="7"/>
      <c r="B299" s="26"/>
      <c r="C299" s="98" t="s">
        <v>46</v>
      </c>
      <c r="D299" s="108">
        <v>50</v>
      </c>
      <c r="E299" s="7"/>
      <c r="F299" s="98" t="s">
        <v>412</v>
      </c>
      <c r="G299" s="108">
        <v>0</v>
      </c>
      <c r="H299" s="7"/>
    </row>
    <row r="300" spans="1:8" ht="9" customHeight="1" x14ac:dyDescent="0.25">
      <c r="A300" s="7"/>
      <c r="B300" s="7"/>
      <c r="C300" s="112"/>
      <c r="D300" s="7"/>
      <c r="E300" s="7"/>
      <c r="F300" s="7"/>
      <c r="G300" s="7"/>
      <c r="H300" s="7"/>
    </row>
    <row r="301" spans="1:8" x14ac:dyDescent="0.25">
      <c r="A301" s="7">
        <v>19</v>
      </c>
      <c r="B301" s="102" t="s">
        <v>745</v>
      </c>
      <c r="C301" s="103" t="s">
        <v>746</v>
      </c>
      <c r="D301" s="102"/>
      <c r="E301" s="113"/>
      <c r="F301" s="103" t="s">
        <v>434</v>
      </c>
      <c r="H301" s="7"/>
    </row>
    <row r="302" spans="1:8" ht="15" customHeight="1" x14ac:dyDescent="0.25">
      <c r="A302" s="7"/>
      <c r="B302" t="s">
        <v>747</v>
      </c>
      <c r="C302" s="99" t="s">
        <v>516</v>
      </c>
      <c r="D302" s="4">
        <v>0</v>
      </c>
      <c r="E302" s="7"/>
      <c r="F302" s="4" t="s">
        <v>412</v>
      </c>
      <c r="G302" s="4">
        <v>0</v>
      </c>
      <c r="H302" s="7"/>
    </row>
    <row r="303" spans="1:8" ht="30.75" customHeight="1" x14ac:dyDescent="0.25">
      <c r="A303" s="7"/>
      <c r="C303" s="99" t="s">
        <v>517</v>
      </c>
      <c r="D303" s="4">
        <v>15</v>
      </c>
      <c r="E303" s="7"/>
      <c r="F303" s="99" t="s">
        <v>326</v>
      </c>
      <c r="G303" s="4">
        <v>15</v>
      </c>
      <c r="H303" s="7"/>
    </row>
    <row r="304" spans="1:8" ht="45" x14ac:dyDescent="0.25">
      <c r="A304" s="7"/>
      <c r="C304" s="99" t="s">
        <v>518</v>
      </c>
      <c r="D304" s="4">
        <v>25</v>
      </c>
      <c r="E304" s="7"/>
      <c r="F304" s="99" t="s">
        <v>667</v>
      </c>
      <c r="G304" s="4">
        <v>25</v>
      </c>
      <c r="H304" s="7"/>
    </row>
    <row r="305" spans="1:8" ht="45" x14ac:dyDescent="0.25">
      <c r="A305" s="7"/>
      <c r="C305" s="99" t="s">
        <v>325</v>
      </c>
      <c r="D305" s="4">
        <v>35</v>
      </c>
      <c r="E305" s="7"/>
      <c r="F305" s="99" t="s">
        <v>668</v>
      </c>
      <c r="G305" s="4">
        <v>35</v>
      </c>
      <c r="H305" s="7"/>
    </row>
    <row r="306" spans="1:8" ht="45" x14ac:dyDescent="0.25">
      <c r="A306" s="7"/>
      <c r="C306" s="99" t="s">
        <v>62</v>
      </c>
      <c r="D306" s="4">
        <v>45</v>
      </c>
      <c r="E306" s="7"/>
      <c r="F306" s="99" t="s">
        <v>669</v>
      </c>
      <c r="G306" s="4">
        <v>45</v>
      </c>
      <c r="H306" s="7"/>
    </row>
    <row r="307" spans="1:8" x14ac:dyDescent="0.25">
      <c r="A307" s="7"/>
      <c r="C307" s="99" t="s">
        <v>175</v>
      </c>
      <c r="D307" s="4">
        <v>50</v>
      </c>
      <c r="E307" s="7"/>
      <c r="F307" s="99" t="s">
        <v>412</v>
      </c>
      <c r="G307" s="4">
        <v>0</v>
      </c>
      <c r="H307" s="7"/>
    </row>
    <row r="308" spans="1:8" ht="8.25" customHeight="1" x14ac:dyDescent="0.25">
      <c r="A308" s="7"/>
      <c r="B308" s="7"/>
      <c r="C308" s="112"/>
      <c r="D308" s="7"/>
      <c r="E308" s="7"/>
      <c r="F308" s="7"/>
      <c r="G308" s="7"/>
      <c r="H308" s="7"/>
    </row>
    <row r="309" spans="1:8" x14ac:dyDescent="0.25">
      <c r="A309" s="7">
        <v>20</v>
      </c>
      <c r="B309" s="102" t="s">
        <v>222</v>
      </c>
      <c r="C309" s="103" t="s">
        <v>221</v>
      </c>
      <c r="D309" s="102"/>
      <c r="E309" s="113"/>
      <c r="F309" s="103" t="s">
        <v>435</v>
      </c>
      <c r="H309" s="7"/>
    </row>
    <row r="310" spans="1:8" x14ac:dyDescent="0.25">
      <c r="A310" s="7"/>
      <c r="B310" t="s">
        <v>748</v>
      </c>
      <c r="C310" s="99" t="s">
        <v>223</v>
      </c>
      <c r="D310" s="4">
        <v>0</v>
      </c>
      <c r="E310" s="7"/>
      <c r="F310" s="99" t="s">
        <v>412</v>
      </c>
      <c r="G310" s="4">
        <v>0</v>
      </c>
      <c r="H310" s="7"/>
    </row>
    <row r="311" spans="1:8" ht="30" x14ac:dyDescent="0.25">
      <c r="A311" s="7"/>
      <c r="C311" s="99" t="s">
        <v>224</v>
      </c>
      <c r="D311" s="4">
        <v>20</v>
      </c>
      <c r="E311" s="7"/>
      <c r="F311" s="99" t="s">
        <v>328</v>
      </c>
      <c r="G311" s="4">
        <v>20</v>
      </c>
      <c r="H311" s="7"/>
    </row>
    <row r="312" spans="1:8" ht="30" x14ac:dyDescent="0.25">
      <c r="A312" s="7"/>
      <c r="C312" s="99" t="s">
        <v>552</v>
      </c>
      <c r="D312" s="4">
        <v>35</v>
      </c>
      <c r="E312" s="7"/>
      <c r="F312" s="99" t="s">
        <v>553</v>
      </c>
      <c r="G312" s="4">
        <v>35</v>
      </c>
      <c r="H312" s="7"/>
    </row>
    <row r="313" spans="1:8" ht="31.5" customHeight="1" x14ac:dyDescent="0.25">
      <c r="A313" s="7"/>
      <c r="C313" s="99" t="s">
        <v>554</v>
      </c>
      <c r="D313" s="4">
        <v>75</v>
      </c>
      <c r="E313" s="7"/>
      <c r="F313" s="99" t="s">
        <v>555</v>
      </c>
      <c r="G313" s="4">
        <v>75</v>
      </c>
      <c r="H313" s="7"/>
    </row>
    <row r="314" spans="1:8" ht="30" x14ac:dyDescent="0.25">
      <c r="A314" s="7"/>
      <c r="C314" s="99" t="s">
        <v>225</v>
      </c>
      <c r="D314" s="4">
        <v>100</v>
      </c>
      <c r="E314" s="7"/>
      <c r="F314" s="99" t="s">
        <v>327</v>
      </c>
      <c r="G314" s="4">
        <v>100</v>
      </c>
      <c r="H314" s="7"/>
    </row>
    <row r="315" spans="1:8" x14ac:dyDescent="0.25">
      <c r="A315" s="7"/>
      <c r="C315" s="99" t="s">
        <v>178</v>
      </c>
      <c r="D315" s="4">
        <v>50</v>
      </c>
      <c r="E315" s="7"/>
      <c r="F315" s="99" t="s">
        <v>412</v>
      </c>
      <c r="G315" s="4">
        <v>0</v>
      </c>
      <c r="H315" s="7"/>
    </row>
    <row r="316" spans="1:8" ht="6.75" customHeight="1" x14ac:dyDescent="0.25">
      <c r="A316" s="7"/>
      <c r="B316" s="7"/>
      <c r="C316" s="112"/>
      <c r="D316" s="7"/>
      <c r="E316" s="7"/>
      <c r="F316" s="7"/>
      <c r="G316" s="7"/>
      <c r="H316" s="7"/>
    </row>
    <row r="317" spans="1:8" x14ac:dyDescent="0.25">
      <c r="A317" s="7">
        <v>21</v>
      </c>
      <c r="B317" s="102" t="s">
        <v>230</v>
      </c>
      <c r="C317" s="103" t="s">
        <v>231</v>
      </c>
      <c r="D317" s="102"/>
      <c r="E317" s="113"/>
      <c r="F317" s="103" t="s">
        <v>436</v>
      </c>
      <c r="H317" s="7"/>
    </row>
    <row r="318" spans="1:8" x14ac:dyDescent="0.25">
      <c r="A318" s="7"/>
      <c r="B318" t="s">
        <v>749</v>
      </c>
      <c r="C318" s="99" t="s">
        <v>227</v>
      </c>
      <c r="D318" s="4">
        <v>0</v>
      </c>
      <c r="E318" s="7"/>
      <c r="F318" s="99" t="s">
        <v>412</v>
      </c>
      <c r="G318" s="4">
        <v>0</v>
      </c>
      <c r="H318" s="7"/>
    </row>
    <row r="319" spans="1:8" x14ac:dyDescent="0.25">
      <c r="A319" s="7"/>
      <c r="C319" s="99" t="s">
        <v>206</v>
      </c>
      <c r="D319" s="4">
        <v>0</v>
      </c>
      <c r="E319" s="7"/>
      <c r="F319" s="99" t="s">
        <v>412</v>
      </c>
      <c r="G319" s="4">
        <v>0</v>
      </c>
      <c r="H319" s="7"/>
    </row>
    <row r="320" spans="1:8" x14ac:dyDescent="0.25">
      <c r="A320" s="7"/>
      <c r="C320" s="99" t="s">
        <v>228</v>
      </c>
      <c r="D320" s="4">
        <v>25</v>
      </c>
      <c r="E320" s="7"/>
      <c r="F320" s="4" t="s">
        <v>329</v>
      </c>
      <c r="G320" s="4">
        <v>25</v>
      </c>
      <c r="H320" s="7"/>
    </row>
    <row r="321" spans="1:8" x14ac:dyDescent="0.25">
      <c r="A321" s="7"/>
      <c r="C321" s="99" t="s">
        <v>229</v>
      </c>
      <c r="D321" s="4">
        <v>40</v>
      </c>
      <c r="E321" s="7"/>
      <c r="F321" s="4" t="s">
        <v>330</v>
      </c>
      <c r="G321" s="4">
        <v>40</v>
      </c>
      <c r="H321" s="7"/>
    </row>
    <row r="322" spans="1:8" x14ac:dyDescent="0.25">
      <c r="A322" s="7"/>
      <c r="C322" s="99" t="s">
        <v>177</v>
      </c>
      <c r="D322" s="4">
        <v>50</v>
      </c>
      <c r="E322" s="7"/>
      <c r="F322" s="4" t="s">
        <v>412</v>
      </c>
      <c r="G322" s="4">
        <v>0</v>
      </c>
      <c r="H322" s="7"/>
    </row>
    <row r="323" spans="1:8" ht="6" customHeight="1" x14ac:dyDescent="0.25">
      <c r="A323" s="7"/>
      <c r="B323" s="7"/>
      <c r="C323" s="112"/>
      <c r="D323" s="7"/>
      <c r="E323" s="7"/>
      <c r="F323" s="7"/>
      <c r="G323" s="7"/>
      <c r="H323" s="7"/>
    </row>
    <row r="324" spans="1:8" x14ac:dyDescent="0.25">
      <c r="A324" s="7">
        <v>22</v>
      </c>
      <c r="B324" s="102" t="s">
        <v>232</v>
      </c>
      <c r="C324" s="103" t="s">
        <v>233</v>
      </c>
      <c r="D324" s="102"/>
      <c r="E324" s="113"/>
      <c r="F324" s="102" t="s">
        <v>437</v>
      </c>
      <c r="H324" s="7"/>
    </row>
    <row r="325" spans="1:8" x14ac:dyDescent="0.25">
      <c r="A325" s="7"/>
      <c r="C325" s="99" t="s">
        <v>251</v>
      </c>
      <c r="D325" s="4">
        <v>0</v>
      </c>
      <c r="E325" s="7"/>
      <c r="F325" s="4" t="s">
        <v>412</v>
      </c>
      <c r="G325" s="4">
        <v>0</v>
      </c>
      <c r="H325" s="7"/>
    </row>
    <row r="326" spans="1:8" ht="30" x14ac:dyDescent="0.25">
      <c r="A326" s="7"/>
      <c r="C326" s="99" t="s">
        <v>252</v>
      </c>
      <c r="D326" s="4">
        <v>15</v>
      </c>
      <c r="E326" s="7"/>
      <c r="F326" s="99" t="s">
        <v>331</v>
      </c>
      <c r="G326" s="4">
        <v>15</v>
      </c>
      <c r="H326" s="7"/>
    </row>
    <row r="327" spans="1:8" ht="30" x14ac:dyDescent="0.25">
      <c r="A327" s="7"/>
      <c r="C327" s="99" t="s">
        <v>253</v>
      </c>
      <c r="D327" s="4">
        <v>35</v>
      </c>
      <c r="E327" s="7"/>
      <c r="F327" s="99" t="s">
        <v>332</v>
      </c>
      <c r="G327" s="4">
        <v>35</v>
      </c>
      <c r="H327" s="7"/>
    </row>
    <row r="328" spans="1:8" x14ac:dyDescent="0.25">
      <c r="A328" s="7"/>
      <c r="C328" s="99" t="s">
        <v>46</v>
      </c>
      <c r="D328" s="4">
        <v>50</v>
      </c>
      <c r="E328" s="7"/>
      <c r="F328" s="4" t="s">
        <v>412</v>
      </c>
      <c r="G328" s="4">
        <v>0</v>
      </c>
      <c r="H328" s="7"/>
    </row>
    <row r="329" spans="1:8" ht="6.75" customHeight="1" x14ac:dyDescent="0.25">
      <c r="A329" s="7"/>
      <c r="B329" s="7"/>
      <c r="C329" s="112"/>
      <c r="D329" s="7"/>
      <c r="E329" s="7"/>
      <c r="F329" s="7"/>
      <c r="G329" s="7"/>
      <c r="H329" s="7"/>
    </row>
    <row r="330" spans="1:8" x14ac:dyDescent="0.25">
      <c r="A330" s="7">
        <v>23</v>
      </c>
      <c r="B330" s="102" t="s">
        <v>601</v>
      </c>
      <c r="C330" s="103" t="s">
        <v>602</v>
      </c>
      <c r="D330" s="102"/>
      <c r="E330" s="113"/>
      <c r="F330" s="102" t="s">
        <v>603</v>
      </c>
      <c r="H330" s="7"/>
    </row>
    <row r="331" spans="1:8" ht="28.5" customHeight="1" x14ac:dyDescent="0.25">
      <c r="A331" s="7"/>
      <c r="B331" t="s">
        <v>750</v>
      </c>
      <c r="C331" s="123" t="s">
        <v>847</v>
      </c>
      <c r="D331" s="4">
        <v>0</v>
      </c>
      <c r="E331" s="7"/>
      <c r="F331" s="4" t="s">
        <v>412</v>
      </c>
      <c r="G331" s="4">
        <v>0</v>
      </c>
      <c r="H331" s="7"/>
    </row>
    <row r="332" spans="1:8" ht="29.25" customHeight="1" x14ac:dyDescent="0.25">
      <c r="A332" s="7"/>
      <c r="C332" s="99" t="s">
        <v>604</v>
      </c>
      <c r="D332" s="4">
        <v>15</v>
      </c>
      <c r="E332" s="7"/>
      <c r="F332" s="99" t="s">
        <v>609</v>
      </c>
      <c r="G332" s="4">
        <v>15</v>
      </c>
      <c r="H332" s="7"/>
    </row>
    <row r="333" spans="1:8" ht="43.5" customHeight="1" x14ac:dyDescent="0.25">
      <c r="A333" s="7"/>
      <c r="C333" s="99" t="s">
        <v>605</v>
      </c>
      <c r="D333" s="4">
        <v>35</v>
      </c>
      <c r="E333" s="7"/>
      <c r="F333" s="4" t="s">
        <v>610</v>
      </c>
      <c r="G333" s="4">
        <v>35</v>
      </c>
      <c r="H333" s="7"/>
    </row>
    <row r="334" spans="1:8" ht="19.5" customHeight="1" x14ac:dyDescent="0.25">
      <c r="A334" s="7"/>
      <c r="C334" s="99" t="s">
        <v>606</v>
      </c>
      <c r="D334" s="4">
        <v>45</v>
      </c>
      <c r="E334" s="7"/>
      <c r="F334" s="4" t="s">
        <v>611</v>
      </c>
      <c r="G334" s="4">
        <v>45</v>
      </c>
      <c r="H334" s="7"/>
    </row>
    <row r="335" spans="1:8" ht="18.75" customHeight="1" x14ac:dyDescent="0.25">
      <c r="A335" s="7"/>
      <c r="C335" s="99" t="s">
        <v>607</v>
      </c>
      <c r="D335" s="4">
        <v>45</v>
      </c>
      <c r="E335" s="7"/>
      <c r="F335" s="4" t="s">
        <v>612</v>
      </c>
      <c r="G335" s="4">
        <v>45</v>
      </c>
      <c r="H335" s="7"/>
    </row>
    <row r="336" spans="1:8" x14ac:dyDescent="0.25">
      <c r="A336" s="7"/>
      <c r="C336" s="99" t="s">
        <v>608</v>
      </c>
      <c r="D336" s="4">
        <v>50</v>
      </c>
      <c r="E336" s="7"/>
      <c r="F336" s="4" t="s">
        <v>412</v>
      </c>
      <c r="G336" s="4">
        <v>0</v>
      </c>
      <c r="H336" s="7"/>
    </row>
    <row r="337" spans="1:8" x14ac:dyDescent="0.25">
      <c r="A337" s="7"/>
      <c r="C337" s="99" t="s">
        <v>412</v>
      </c>
      <c r="D337" s="4">
        <v>0</v>
      </c>
      <c r="E337" s="7"/>
      <c r="F337" s="4" t="s">
        <v>412</v>
      </c>
      <c r="G337" s="4">
        <v>0</v>
      </c>
      <c r="H337" s="7"/>
    </row>
    <row r="338" spans="1:8" x14ac:dyDescent="0.25">
      <c r="A338" s="7"/>
      <c r="C338" s="99" t="s">
        <v>412</v>
      </c>
      <c r="D338" s="4">
        <v>0</v>
      </c>
      <c r="E338" s="7"/>
      <c r="F338" s="4" t="s">
        <v>412</v>
      </c>
      <c r="G338" s="4">
        <v>0</v>
      </c>
      <c r="H338" s="7"/>
    </row>
    <row r="339" spans="1:8" ht="9" customHeight="1" x14ac:dyDescent="0.25">
      <c r="A339" s="7"/>
      <c r="B339" s="7"/>
      <c r="C339" s="112"/>
      <c r="D339" s="7"/>
      <c r="E339" s="7"/>
      <c r="F339" s="7"/>
      <c r="G339" s="7"/>
      <c r="H339" s="7"/>
    </row>
    <row r="340" spans="1:8" ht="26.25" x14ac:dyDescent="0.4">
      <c r="A340" s="6"/>
      <c r="B340" s="101" t="s">
        <v>58</v>
      </c>
      <c r="C340" s="17"/>
      <c r="D340" s="6"/>
      <c r="E340" s="6"/>
      <c r="F340" s="6"/>
      <c r="G340" s="6"/>
      <c r="H340" s="6"/>
    </row>
    <row r="341" spans="1:8" x14ac:dyDescent="0.25">
      <c r="A341" s="6">
        <v>1</v>
      </c>
      <c r="B341" s="102" t="s">
        <v>127</v>
      </c>
      <c r="C341" s="103" t="s">
        <v>132</v>
      </c>
      <c r="D341" s="102"/>
      <c r="E341" s="116"/>
      <c r="F341" s="102" t="s">
        <v>439</v>
      </c>
      <c r="H341" s="6"/>
    </row>
    <row r="342" spans="1:8" ht="30" x14ac:dyDescent="0.25">
      <c r="A342" s="6"/>
      <c r="B342" t="s">
        <v>751</v>
      </c>
      <c r="C342" s="99" t="s">
        <v>128</v>
      </c>
      <c r="D342" s="4">
        <v>0</v>
      </c>
      <c r="E342" s="6"/>
      <c r="F342" s="4" t="s">
        <v>412</v>
      </c>
      <c r="G342" s="4">
        <v>0</v>
      </c>
      <c r="H342" s="6"/>
    </row>
    <row r="343" spans="1:8" ht="29.25" customHeight="1" x14ac:dyDescent="0.25">
      <c r="A343" s="6"/>
      <c r="C343" s="99" t="s">
        <v>130</v>
      </c>
      <c r="D343" s="4">
        <v>20</v>
      </c>
      <c r="E343" s="6"/>
      <c r="F343" s="4" t="s">
        <v>339</v>
      </c>
      <c r="G343" s="4">
        <v>45</v>
      </c>
      <c r="H343" s="6"/>
    </row>
    <row r="344" spans="1:8" ht="30" x14ac:dyDescent="0.25">
      <c r="A344" s="6"/>
      <c r="C344" s="99" t="s">
        <v>129</v>
      </c>
      <c r="D344" s="4">
        <v>45</v>
      </c>
      <c r="E344" s="6"/>
      <c r="F344" s="99" t="s">
        <v>340</v>
      </c>
      <c r="G344" s="4">
        <v>45</v>
      </c>
      <c r="H344" s="6"/>
    </row>
    <row r="345" spans="1:8" ht="17.25" customHeight="1" x14ac:dyDescent="0.25">
      <c r="A345" s="6"/>
      <c r="C345" s="99" t="s">
        <v>175</v>
      </c>
      <c r="D345" s="4">
        <v>50</v>
      </c>
      <c r="E345" s="6"/>
      <c r="F345" s="4" t="s">
        <v>412</v>
      </c>
      <c r="G345" s="4">
        <v>0</v>
      </c>
      <c r="H345" s="6"/>
    </row>
    <row r="346" spans="1:8" ht="7.5" customHeight="1" x14ac:dyDescent="0.25">
      <c r="A346" s="6"/>
      <c r="B346" s="6"/>
      <c r="C346" s="6"/>
      <c r="D346" s="6"/>
      <c r="E346" s="6"/>
      <c r="F346" s="6"/>
      <c r="G346" s="6"/>
      <c r="H346" s="6"/>
    </row>
    <row r="347" spans="1:8" x14ac:dyDescent="0.25">
      <c r="A347" s="6">
        <v>2</v>
      </c>
      <c r="B347" s="102" t="s">
        <v>134</v>
      </c>
      <c r="C347" s="103" t="s">
        <v>138</v>
      </c>
      <c r="D347" s="102"/>
      <c r="E347" s="116"/>
      <c r="F347" s="102" t="s">
        <v>440</v>
      </c>
      <c r="H347" s="6"/>
    </row>
    <row r="348" spans="1:8" x14ac:dyDescent="0.25">
      <c r="A348" s="6"/>
      <c r="C348" s="99" t="s">
        <v>135</v>
      </c>
      <c r="D348" s="4">
        <v>0</v>
      </c>
      <c r="E348" s="6"/>
      <c r="F348" s="4" t="s">
        <v>412</v>
      </c>
      <c r="G348" s="4">
        <v>0</v>
      </c>
      <c r="H348" s="6"/>
    </row>
    <row r="349" spans="1:8" ht="30" x14ac:dyDescent="0.25">
      <c r="A349" s="6"/>
      <c r="C349" s="99" t="s">
        <v>136</v>
      </c>
      <c r="D349" s="4">
        <v>25</v>
      </c>
      <c r="E349" s="6"/>
      <c r="F349" s="99" t="s">
        <v>341</v>
      </c>
      <c r="G349" s="4">
        <v>45</v>
      </c>
      <c r="H349" s="6"/>
    </row>
    <row r="350" spans="1:8" ht="30" x14ac:dyDescent="0.25">
      <c r="A350" s="6"/>
      <c r="C350" s="99" t="s">
        <v>137</v>
      </c>
      <c r="D350" s="4">
        <v>45</v>
      </c>
      <c r="E350" s="6"/>
      <c r="F350" s="99" t="s">
        <v>342</v>
      </c>
      <c r="G350" s="4">
        <v>45</v>
      </c>
      <c r="H350" s="6"/>
    </row>
    <row r="351" spans="1:8" x14ac:dyDescent="0.25">
      <c r="A351" s="6"/>
      <c r="C351" s="99" t="s">
        <v>175</v>
      </c>
      <c r="D351" s="4">
        <v>50</v>
      </c>
      <c r="E351" s="6"/>
      <c r="F351" s="4" t="s">
        <v>412</v>
      </c>
      <c r="G351" s="4">
        <v>0</v>
      </c>
      <c r="H351" s="6"/>
    </row>
    <row r="352" spans="1:8" ht="8.25" customHeight="1" x14ac:dyDescent="0.25">
      <c r="A352" s="6"/>
      <c r="B352" s="6"/>
      <c r="C352" s="6"/>
      <c r="D352" s="6"/>
      <c r="E352" s="6"/>
      <c r="F352" s="6"/>
      <c r="G352" s="6"/>
      <c r="H352" s="6"/>
    </row>
    <row r="353" spans="1:8" x14ac:dyDescent="0.25">
      <c r="A353" s="6">
        <v>3</v>
      </c>
      <c r="B353" s="102" t="s">
        <v>752</v>
      </c>
      <c r="C353" s="103" t="s">
        <v>753</v>
      </c>
      <c r="D353" s="102"/>
      <c r="E353" s="116"/>
      <c r="F353" s="102" t="s">
        <v>441</v>
      </c>
      <c r="H353" s="6"/>
    </row>
    <row r="354" spans="1:8" ht="30.75" customHeight="1" x14ac:dyDescent="0.25">
      <c r="A354" s="6"/>
      <c r="B354" t="s">
        <v>754</v>
      </c>
      <c r="C354" s="99" t="s">
        <v>140</v>
      </c>
      <c r="D354" s="4">
        <v>0</v>
      </c>
      <c r="E354" s="6"/>
      <c r="F354" s="4" t="s">
        <v>412</v>
      </c>
      <c r="G354" s="4">
        <v>0</v>
      </c>
      <c r="H354" s="6"/>
    </row>
    <row r="355" spans="1:8" ht="30" x14ac:dyDescent="0.25">
      <c r="A355" s="6"/>
      <c r="C355" s="99" t="s">
        <v>165</v>
      </c>
      <c r="D355" s="4">
        <v>20</v>
      </c>
      <c r="E355" s="6"/>
      <c r="F355" s="4" t="s">
        <v>343</v>
      </c>
      <c r="G355" s="4">
        <v>20</v>
      </c>
      <c r="H355" s="6"/>
    </row>
    <row r="356" spans="1:8" ht="30" x14ac:dyDescent="0.25">
      <c r="A356" s="6"/>
      <c r="C356" s="99" t="s">
        <v>141</v>
      </c>
      <c r="D356" s="4">
        <v>45</v>
      </c>
      <c r="E356" s="6"/>
      <c r="F356" s="4" t="s">
        <v>344</v>
      </c>
      <c r="G356" s="4">
        <v>45</v>
      </c>
      <c r="H356" s="6"/>
    </row>
    <row r="357" spans="1:8" x14ac:dyDescent="0.25">
      <c r="A357" s="6"/>
      <c r="C357" s="99" t="s">
        <v>175</v>
      </c>
      <c r="D357" s="4">
        <v>50</v>
      </c>
      <c r="E357" s="6"/>
      <c r="F357" s="4" t="s">
        <v>412</v>
      </c>
      <c r="G357" s="4">
        <v>0</v>
      </c>
      <c r="H357" s="6"/>
    </row>
    <row r="358" spans="1:8" ht="9" customHeight="1" x14ac:dyDescent="0.25">
      <c r="A358" s="6"/>
      <c r="B358" s="6"/>
      <c r="C358" s="6"/>
      <c r="D358" s="6"/>
      <c r="E358" s="6"/>
      <c r="F358" s="6"/>
      <c r="G358" s="6"/>
      <c r="H358" s="6"/>
    </row>
    <row r="359" spans="1:8" x14ac:dyDescent="0.25">
      <c r="A359" s="6">
        <v>4</v>
      </c>
      <c r="B359" s="102" t="s">
        <v>756</v>
      </c>
      <c r="C359" s="103" t="s">
        <v>757</v>
      </c>
      <c r="D359" s="102"/>
      <c r="E359" s="116"/>
      <c r="F359" s="102" t="s">
        <v>442</v>
      </c>
      <c r="H359" s="6"/>
    </row>
    <row r="360" spans="1:8" ht="17.25" customHeight="1" x14ac:dyDescent="0.25">
      <c r="A360" s="6"/>
      <c r="B360" t="s">
        <v>755</v>
      </c>
      <c r="C360" s="99" t="s">
        <v>143</v>
      </c>
      <c r="D360" s="4">
        <v>0</v>
      </c>
      <c r="E360" s="6"/>
      <c r="F360" s="99" t="s">
        <v>345</v>
      </c>
      <c r="G360" s="4">
        <v>30</v>
      </c>
      <c r="H360" s="6"/>
    </row>
    <row r="361" spans="1:8" ht="30" x14ac:dyDescent="0.25">
      <c r="A361" s="6"/>
      <c r="C361" s="99" t="s">
        <v>149</v>
      </c>
      <c r="D361" s="4">
        <v>0</v>
      </c>
      <c r="E361" s="6"/>
      <c r="F361" s="4" t="s">
        <v>346</v>
      </c>
      <c r="G361" s="4">
        <v>30</v>
      </c>
      <c r="H361" s="6"/>
    </row>
    <row r="362" spans="1:8" ht="30" x14ac:dyDescent="0.25">
      <c r="A362" s="6"/>
      <c r="C362" s="99" t="s">
        <v>166</v>
      </c>
      <c r="D362" s="4">
        <v>30</v>
      </c>
      <c r="E362" s="6"/>
      <c r="F362" s="4" t="s">
        <v>348</v>
      </c>
      <c r="G362" s="4">
        <v>120</v>
      </c>
      <c r="H362" s="6"/>
    </row>
    <row r="363" spans="1:8" ht="30" x14ac:dyDescent="0.25">
      <c r="A363" s="6"/>
      <c r="C363" s="99" t="s">
        <v>144</v>
      </c>
      <c r="D363" s="4">
        <v>120</v>
      </c>
      <c r="E363" s="6"/>
      <c r="F363" s="4" t="s">
        <v>347</v>
      </c>
      <c r="G363" s="4">
        <v>120</v>
      </c>
      <c r="H363" s="6"/>
    </row>
    <row r="364" spans="1:8" x14ac:dyDescent="0.25">
      <c r="A364" s="6"/>
      <c r="C364" s="99" t="s">
        <v>175</v>
      </c>
      <c r="D364" s="4">
        <v>50</v>
      </c>
      <c r="E364" s="6"/>
      <c r="F364" s="4" t="s">
        <v>443</v>
      </c>
      <c r="G364" s="4">
        <v>120</v>
      </c>
      <c r="H364" s="6"/>
    </row>
    <row r="365" spans="1:8" x14ac:dyDescent="0.25">
      <c r="A365" s="6"/>
      <c r="C365" s="3"/>
      <c r="E365" s="6"/>
      <c r="F365" s="4" t="s">
        <v>412</v>
      </c>
      <c r="G365" s="4">
        <v>0</v>
      </c>
      <c r="H365" s="6"/>
    </row>
    <row r="366" spans="1:8" ht="6" customHeight="1" x14ac:dyDescent="0.25">
      <c r="A366" s="6"/>
      <c r="B366" s="6"/>
      <c r="C366" s="17"/>
      <c r="D366" s="6"/>
      <c r="E366" s="6"/>
      <c r="F366" s="6"/>
      <c r="G366" s="6"/>
      <c r="H366" s="6"/>
    </row>
    <row r="367" spans="1:8" x14ac:dyDescent="0.25">
      <c r="A367" s="6">
        <v>5</v>
      </c>
      <c r="B367" s="102" t="s">
        <v>191</v>
      </c>
      <c r="C367" s="103" t="s">
        <v>194</v>
      </c>
      <c r="D367" s="102"/>
      <c r="E367" s="116"/>
      <c r="F367" s="102" t="s">
        <v>444</v>
      </c>
      <c r="H367" s="6"/>
    </row>
    <row r="368" spans="1:8" ht="30" x14ac:dyDescent="0.25">
      <c r="A368" s="6"/>
      <c r="C368" s="99" t="s">
        <v>192</v>
      </c>
      <c r="D368" s="4">
        <v>0</v>
      </c>
      <c r="E368" s="6"/>
      <c r="F368" s="4" t="s">
        <v>412</v>
      </c>
      <c r="G368" s="4">
        <v>0</v>
      </c>
      <c r="H368" s="6"/>
    </row>
    <row r="369" spans="1:8" ht="30" x14ac:dyDescent="0.25">
      <c r="A369" s="6"/>
      <c r="C369" s="99" t="s">
        <v>193</v>
      </c>
      <c r="D369" s="4">
        <v>30</v>
      </c>
      <c r="E369" s="6"/>
      <c r="F369" s="99" t="s">
        <v>350</v>
      </c>
      <c r="G369" s="4">
        <v>45</v>
      </c>
      <c r="H369" s="6"/>
    </row>
    <row r="370" spans="1:8" ht="31.5" customHeight="1" x14ac:dyDescent="0.25">
      <c r="A370" s="6"/>
      <c r="C370" s="99" t="s">
        <v>349</v>
      </c>
      <c r="D370" s="4">
        <v>45</v>
      </c>
      <c r="E370" s="6"/>
      <c r="F370" s="99" t="s">
        <v>351</v>
      </c>
      <c r="G370" s="4">
        <v>45</v>
      </c>
      <c r="H370" s="6"/>
    </row>
    <row r="371" spans="1:8" x14ac:dyDescent="0.25">
      <c r="A371" s="6"/>
      <c r="C371" s="99" t="s">
        <v>175</v>
      </c>
      <c r="D371" s="4">
        <v>50</v>
      </c>
      <c r="E371" s="6"/>
      <c r="F371" s="4" t="s">
        <v>556</v>
      </c>
      <c r="G371" s="4">
        <v>45</v>
      </c>
      <c r="H371" s="6"/>
    </row>
    <row r="372" spans="1:8" ht="6" customHeight="1" x14ac:dyDescent="0.25">
      <c r="A372" s="6"/>
      <c r="B372" s="6"/>
      <c r="C372" s="17"/>
      <c r="D372" s="6"/>
      <c r="E372" s="6"/>
      <c r="F372" s="6"/>
      <c r="G372" s="6"/>
      <c r="H372" s="6"/>
    </row>
    <row r="373" spans="1:8" x14ac:dyDescent="0.25">
      <c r="A373" s="6">
        <v>6</v>
      </c>
      <c r="B373" s="102" t="s">
        <v>758</v>
      </c>
      <c r="C373" s="103" t="s">
        <v>759</v>
      </c>
      <c r="D373" s="102"/>
      <c r="E373" s="116"/>
      <c r="F373" s="102" t="s">
        <v>445</v>
      </c>
      <c r="H373" s="6"/>
    </row>
    <row r="374" spans="1:8" ht="15" customHeight="1" x14ac:dyDescent="0.25">
      <c r="A374" s="6"/>
      <c r="B374" t="s">
        <v>760</v>
      </c>
      <c r="C374" s="99" t="s">
        <v>148</v>
      </c>
      <c r="D374" s="4">
        <v>0</v>
      </c>
      <c r="E374" s="6"/>
      <c r="F374" s="4" t="s">
        <v>412</v>
      </c>
      <c r="G374" s="4">
        <v>0</v>
      </c>
      <c r="H374" s="6"/>
    </row>
    <row r="375" spans="1:8" ht="30" x14ac:dyDescent="0.25">
      <c r="A375" s="6"/>
      <c r="C375" s="99" t="s">
        <v>146</v>
      </c>
      <c r="D375" s="4">
        <v>0</v>
      </c>
      <c r="E375" s="6"/>
      <c r="F375" s="4" t="s">
        <v>412</v>
      </c>
      <c r="G375" s="4">
        <v>0</v>
      </c>
      <c r="H375" s="6"/>
    </row>
    <row r="376" spans="1:8" ht="16.5" customHeight="1" x14ac:dyDescent="0.25">
      <c r="A376" s="6"/>
      <c r="C376" s="99" t="s">
        <v>266</v>
      </c>
      <c r="D376" s="4">
        <v>30</v>
      </c>
      <c r="E376" s="6"/>
      <c r="F376" s="4" t="s">
        <v>352</v>
      </c>
      <c r="G376" s="4">
        <v>45</v>
      </c>
      <c r="H376" s="6"/>
    </row>
    <row r="377" spans="1:8" ht="30" x14ac:dyDescent="0.25">
      <c r="A377" s="6"/>
      <c r="C377" s="99" t="s">
        <v>147</v>
      </c>
      <c r="D377" s="4">
        <v>45</v>
      </c>
      <c r="E377" s="6"/>
      <c r="F377" s="4" t="s">
        <v>353</v>
      </c>
      <c r="G377" s="4">
        <v>45</v>
      </c>
      <c r="H377" s="6"/>
    </row>
    <row r="378" spans="1:8" ht="15.75" customHeight="1" x14ac:dyDescent="0.25">
      <c r="A378" s="6"/>
      <c r="C378" s="99" t="s">
        <v>175</v>
      </c>
      <c r="D378" s="4">
        <v>50</v>
      </c>
      <c r="E378" s="6"/>
      <c r="F378" s="4" t="s">
        <v>412</v>
      </c>
      <c r="G378" s="4">
        <v>0</v>
      </c>
      <c r="H378" s="6"/>
    </row>
    <row r="379" spans="1:8" ht="6" customHeight="1" x14ac:dyDescent="0.25">
      <c r="A379" s="6"/>
      <c r="B379" s="6"/>
      <c r="C379" s="6"/>
      <c r="D379" s="6"/>
      <c r="E379" s="6"/>
      <c r="F379" s="6"/>
      <c r="G379" s="6"/>
      <c r="H379" s="6"/>
    </row>
    <row r="380" spans="1:8" x14ac:dyDescent="0.25">
      <c r="A380" s="6">
        <v>7</v>
      </c>
      <c r="B380" s="102" t="s">
        <v>761</v>
      </c>
      <c r="C380" s="103" t="s">
        <v>762</v>
      </c>
      <c r="D380" s="102"/>
      <c r="E380" s="116"/>
      <c r="F380" s="102" t="s">
        <v>446</v>
      </c>
      <c r="H380" s="6"/>
    </row>
    <row r="381" spans="1:8" ht="17.25" customHeight="1" x14ac:dyDescent="0.25">
      <c r="A381" s="6"/>
      <c r="B381" t="s">
        <v>763</v>
      </c>
      <c r="C381" s="99" t="s">
        <v>150</v>
      </c>
      <c r="D381" s="4">
        <v>0</v>
      </c>
      <c r="E381" s="6"/>
      <c r="F381" s="4" t="s">
        <v>412</v>
      </c>
      <c r="G381" s="4">
        <v>0</v>
      </c>
      <c r="H381" s="6"/>
    </row>
    <row r="382" spans="1:8" ht="30" x14ac:dyDescent="0.25">
      <c r="A382" s="6"/>
      <c r="C382" s="99" t="s">
        <v>188</v>
      </c>
      <c r="D382" s="4">
        <v>25</v>
      </c>
      <c r="E382" s="6"/>
      <c r="F382" s="4" t="s">
        <v>447</v>
      </c>
      <c r="G382" s="4">
        <v>45</v>
      </c>
      <c r="H382" s="6"/>
    </row>
    <row r="383" spans="1:8" ht="30" x14ac:dyDescent="0.25">
      <c r="A383" s="6"/>
      <c r="C383" s="99" t="s">
        <v>151</v>
      </c>
      <c r="D383" s="4">
        <v>35</v>
      </c>
      <c r="E383" s="6"/>
      <c r="F383" s="4" t="s">
        <v>354</v>
      </c>
      <c r="G383" s="4">
        <v>45</v>
      </c>
      <c r="H383" s="6"/>
    </row>
    <row r="384" spans="1:8" ht="30" x14ac:dyDescent="0.25">
      <c r="A384" s="6"/>
      <c r="C384" s="99" t="s">
        <v>152</v>
      </c>
      <c r="D384" s="4">
        <v>45</v>
      </c>
      <c r="E384" s="6"/>
      <c r="F384" s="104" t="s">
        <v>535</v>
      </c>
      <c r="G384" s="4">
        <v>45</v>
      </c>
      <c r="H384" s="6"/>
    </row>
    <row r="385" spans="1:8" x14ac:dyDescent="0.25">
      <c r="A385" s="6"/>
      <c r="C385" s="99" t="s">
        <v>178</v>
      </c>
      <c r="D385" s="4">
        <v>50</v>
      </c>
      <c r="E385" s="6"/>
      <c r="F385" s="4" t="s">
        <v>412</v>
      </c>
      <c r="G385" s="4">
        <v>0</v>
      </c>
      <c r="H385" s="6"/>
    </row>
    <row r="386" spans="1:8" ht="8.25" customHeight="1" x14ac:dyDescent="0.25">
      <c r="A386" s="6"/>
      <c r="B386" s="6"/>
      <c r="C386" s="6"/>
      <c r="D386" s="6"/>
      <c r="E386" s="6"/>
      <c r="F386" s="6"/>
      <c r="G386" s="6"/>
      <c r="H386" s="6"/>
    </row>
    <row r="387" spans="1:8" x14ac:dyDescent="0.25">
      <c r="A387" s="6">
        <v>8</v>
      </c>
      <c r="B387" s="102" t="s">
        <v>764</v>
      </c>
      <c r="C387" s="103" t="s">
        <v>765</v>
      </c>
      <c r="D387" s="102"/>
      <c r="E387" s="116"/>
      <c r="F387" s="102" t="s">
        <v>448</v>
      </c>
      <c r="H387" s="6"/>
    </row>
    <row r="388" spans="1:8" ht="17.25" customHeight="1" x14ac:dyDescent="0.25">
      <c r="A388" s="6"/>
      <c r="B388" t="s">
        <v>766</v>
      </c>
      <c r="C388" s="99" t="s">
        <v>153</v>
      </c>
      <c r="D388" s="4">
        <v>0</v>
      </c>
      <c r="E388" s="6"/>
      <c r="F388" s="4" t="s">
        <v>412</v>
      </c>
      <c r="G388" s="4">
        <v>0</v>
      </c>
      <c r="H388" s="6"/>
    </row>
    <row r="389" spans="1:8" x14ac:dyDescent="0.25">
      <c r="A389" s="6"/>
      <c r="C389" s="99" t="s">
        <v>167</v>
      </c>
      <c r="D389" s="4">
        <v>15</v>
      </c>
      <c r="E389" s="6"/>
      <c r="F389" s="4" t="s">
        <v>355</v>
      </c>
      <c r="G389" s="4">
        <v>25</v>
      </c>
      <c r="H389" s="6"/>
    </row>
    <row r="390" spans="1:8" x14ac:dyDescent="0.25">
      <c r="A390" s="6"/>
      <c r="C390" s="99" t="s">
        <v>168</v>
      </c>
      <c r="D390" s="4">
        <v>25</v>
      </c>
      <c r="E390" s="6"/>
      <c r="F390" s="4" t="s">
        <v>356</v>
      </c>
      <c r="G390" s="4">
        <v>25</v>
      </c>
      <c r="H390" s="6"/>
    </row>
    <row r="391" spans="1:8" x14ac:dyDescent="0.25">
      <c r="A391" s="6"/>
      <c r="C391" s="99" t="s">
        <v>177</v>
      </c>
      <c r="D391" s="4">
        <v>50</v>
      </c>
      <c r="E391" s="6"/>
      <c r="F391" s="4" t="s">
        <v>412</v>
      </c>
      <c r="G391" s="4">
        <v>0</v>
      </c>
      <c r="H391" s="6"/>
    </row>
    <row r="392" spans="1:8" ht="7.5" customHeight="1" x14ac:dyDescent="0.25">
      <c r="A392" s="6"/>
      <c r="B392" s="6"/>
      <c r="C392" s="6"/>
      <c r="D392" s="6"/>
      <c r="E392" s="6"/>
      <c r="F392" s="6"/>
      <c r="G392" s="6"/>
      <c r="H392" s="6"/>
    </row>
    <row r="393" spans="1:8" x14ac:dyDescent="0.25">
      <c r="A393" s="6">
        <v>9</v>
      </c>
      <c r="B393" s="102" t="s">
        <v>767</v>
      </c>
      <c r="C393" s="103" t="s">
        <v>768</v>
      </c>
      <c r="D393" s="102"/>
      <c r="E393" s="116"/>
      <c r="F393" s="102" t="s">
        <v>783</v>
      </c>
      <c r="H393" s="6"/>
    </row>
    <row r="394" spans="1:8" ht="30" x14ac:dyDescent="0.25">
      <c r="A394" s="6"/>
      <c r="B394" t="s">
        <v>784</v>
      </c>
      <c r="C394" s="99" t="s">
        <v>169</v>
      </c>
      <c r="D394" s="4">
        <v>0</v>
      </c>
      <c r="E394" s="6"/>
      <c r="F394" s="4" t="s">
        <v>357</v>
      </c>
      <c r="G394" s="4">
        <v>45</v>
      </c>
      <c r="H394" s="6"/>
    </row>
    <row r="395" spans="1:8" ht="30" x14ac:dyDescent="0.25">
      <c r="A395" s="6"/>
      <c r="C395" s="99" t="s">
        <v>170</v>
      </c>
      <c r="D395" s="4">
        <v>25</v>
      </c>
      <c r="E395" s="6"/>
      <c r="F395" s="4" t="s">
        <v>358</v>
      </c>
      <c r="G395" s="4">
        <v>45</v>
      </c>
      <c r="H395" s="6"/>
    </row>
    <row r="396" spans="1:8" x14ac:dyDescent="0.25">
      <c r="A396" s="6"/>
      <c r="C396" s="99" t="s">
        <v>171</v>
      </c>
      <c r="D396" s="4">
        <v>45</v>
      </c>
      <c r="E396" s="6"/>
      <c r="F396" s="4" t="s">
        <v>359</v>
      </c>
      <c r="G396" s="4">
        <v>45</v>
      </c>
      <c r="H396" s="6"/>
    </row>
    <row r="397" spans="1:8" x14ac:dyDescent="0.25">
      <c r="A397" s="6"/>
      <c r="C397" s="99" t="s">
        <v>178</v>
      </c>
      <c r="D397" s="4">
        <v>50</v>
      </c>
      <c r="E397" s="6"/>
      <c r="F397" s="4" t="s">
        <v>360</v>
      </c>
      <c r="G397" s="4">
        <v>45</v>
      </c>
      <c r="H397" s="6"/>
    </row>
    <row r="398" spans="1:8" x14ac:dyDescent="0.25">
      <c r="A398" s="6"/>
      <c r="C398" s="111"/>
      <c r="D398" s="11"/>
      <c r="E398" s="6"/>
      <c r="F398" s="4" t="s">
        <v>412</v>
      </c>
      <c r="G398" s="4">
        <v>0</v>
      </c>
      <c r="H398" s="6"/>
    </row>
    <row r="399" spans="1:8" ht="9" customHeight="1" x14ac:dyDescent="0.25">
      <c r="A399" s="6"/>
      <c r="B399" s="6"/>
      <c r="C399" s="6"/>
      <c r="D399" s="6"/>
      <c r="E399" s="6"/>
      <c r="F399" s="6"/>
      <c r="G399" s="6"/>
      <c r="H399" s="6"/>
    </row>
    <row r="400" spans="1:8" x14ac:dyDescent="0.25">
      <c r="A400" s="6">
        <v>10</v>
      </c>
      <c r="B400" s="102" t="s">
        <v>769</v>
      </c>
      <c r="C400" s="103" t="s">
        <v>770</v>
      </c>
      <c r="D400" s="102"/>
      <c r="E400" s="116"/>
      <c r="F400" s="102" t="s">
        <v>449</v>
      </c>
      <c r="H400" s="6"/>
    </row>
    <row r="401" spans="1:8" ht="17.25" customHeight="1" x14ac:dyDescent="0.25">
      <c r="A401" s="6"/>
      <c r="B401" t="s">
        <v>771</v>
      </c>
      <c r="C401" s="99" t="s">
        <v>671</v>
      </c>
      <c r="D401" s="4">
        <v>0</v>
      </c>
      <c r="E401" s="6"/>
      <c r="F401" s="4" t="s">
        <v>412</v>
      </c>
      <c r="G401" s="4">
        <v>0</v>
      </c>
      <c r="H401" s="6"/>
    </row>
    <row r="402" spans="1:8" ht="30" x14ac:dyDescent="0.25">
      <c r="A402" s="6"/>
      <c r="C402" s="99" t="s">
        <v>670</v>
      </c>
      <c r="D402" s="4">
        <v>10</v>
      </c>
      <c r="E402" s="6"/>
      <c r="F402" s="99" t="s">
        <v>361</v>
      </c>
      <c r="G402" s="4">
        <v>25</v>
      </c>
      <c r="H402" s="6"/>
    </row>
    <row r="403" spans="1:8" ht="30" x14ac:dyDescent="0.25">
      <c r="A403" s="6"/>
      <c r="C403" s="99" t="s">
        <v>292</v>
      </c>
      <c r="D403" s="4">
        <v>25</v>
      </c>
      <c r="E403" s="6"/>
      <c r="F403" s="99" t="s">
        <v>362</v>
      </c>
      <c r="G403" s="4">
        <v>25</v>
      </c>
      <c r="H403" s="6"/>
    </row>
    <row r="404" spans="1:8" x14ac:dyDescent="0.25">
      <c r="A404" s="6"/>
      <c r="C404" s="99" t="s">
        <v>175</v>
      </c>
      <c r="D404" s="4">
        <v>50</v>
      </c>
      <c r="E404" s="6"/>
      <c r="F404" s="4" t="s">
        <v>412</v>
      </c>
      <c r="G404" s="4">
        <v>0</v>
      </c>
      <c r="H404" s="6"/>
    </row>
    <row r="405" spans="1:8" ht="9" customHeight="1" x14ac:dyDescent="0.25">
      <c r="A405" s="6"/>
      <c r="B405" s="6"/>
      <c r="C405" s="6"/>
      <c r="D405" s="6"/>
      <c r="E405" s="6"/>
      <c r="F405" s="6"/>
      <c r="G405" s="6"/>
      <c r="H405" s="6"/>
    </row>
    <row r="406" spans="1:8" x14ac:dyDescent="0.25">
      <c r="A406" s="6">
        <v>11</v>
      </c>
      <c r="B406" s="102" t="s">
        <v>772</v>
      </c>
      <c r="C406" s="103" t="s">
        <v>773</v>
      </c>
      <c r="D406" s="102"/>
      <c r="E406" s="116"/>
      <c r="F406" s="102" t="s">
        <v>450</v>
      </c>
      <c r="H406" s="6"/>
    </row>
    <row r="407" spans="1:8" ht="30" customHeight="1" x14ac:dyDescent="0.25">
      <c r="A407" s="6"/>
      <c r="B407" t="s">
        <v>774</v>
      </c>
      <c r="C407" s="99" t="s">
        <v>294</v>
      </c>
      <c r="D407" s="4">
        <v>0</v>
      </c>
      <c r="E407" s="6"/>
      <c r="F407" s="4" t="s">
        <v>412</v>
      </c>
      <c r="G407" s="4">
        <v>0</v>
      </c>
      <c r="H407" s="6"/>
    </row>
    <row r="408" spans="1:8" ht="29.25" customHeight="1" x14ac:dyDescent="0.25">
      <c r="A408" s="6"/>
      <c r="C408" s="99" t="s">
        <v>293</v>
      </c>
      <c r="D408" s="4">
        <v>25</v>
      </c>
      <c r="E408" s="6"/>
      <c r="F408" s="99" t="s">
        <v>363</v>
      </c>
      <c r="G408" s="4">
        <v>45</v>
      </c>
      <c r="H408" s="6"/>
    </row>
    <row r="409" spans="1:8" ht="30" x14ac:dyDescent="0.25">
      <c r="A409" s="6"/>
      <c r="C409" s="99" t="s">
        <v>173</v>
      </c>
      <c r="D409" s="4">
        <v>45</v>
      </c>
      <c r="E409" s="6"/>
      <c r="F409" s="4" t="s">
        <v>412</v>
      </c>
      <c r="G409" s="4">
        <v>0</v>
      </c>
      <c r="H409" s="6"/>
    </row>
    <row r="410" spans="1:8" x14ac:dyDescent="0.25">
      <c r="A410" s="6"/>
      <c r="C410" s="99" t="s">
        <v>175</v>
      </c>
      <c r="D410" s="4">
        <v>50</v>
      </c>
      <c r="E410" s="6"/>
      <c r="F410" s="4" t="s">
        <v>412</v>
      </c>
      <c r="G410" s="4">
        <v>0</v>
      </c>
      <c r="H410" s="6"/>
    </row>
    <row r="411" spans="1:8" ht="9" customHeight="1" x14ac:dyDescent="0.25">
      <c r="A411" s="6"/>
      <c r="B411" s="6"/>
      <c r="C411" s="6"/>
      <c r="D411" s="6"/>
      <c r="E411" s="6"/>
      <c r="F411" s="6"/>
      <c r="G411" s="6"/>
      <c r="H411" s="6"/>
    </row>
    <row r="412" spans="1:8" x14ac:dyDescent="0.25">
      <c r="A412" s="6">
        <v>12</v>
      </c>
      <c r="B412" s="102" t="s">
        <v>258</v>
      </c>
      <c r="C412" s="103" t="s">
        <v>265</v>
      </c>
      <c r="D412" s="102"/>
      <c r="E412" s="116"/>
      <c r="F412" s="102" t="s">
        <v>451</v>
      </c>
      <c r="H412" s="6"/>
    </row>
    <row r="413" spans="1:8" ht="18.75" customHeight="1" x14ac:dyDescent="0.25">
      <c r="A413" s="6"/>
      <c r="B413" t="s">
        <v>775</v>
      </c>
      <c r="C413" s="99" t="s">
        <v>259</v>
      </c>
      <c r="D413" s="4">
        <v>0</v>
      </c>
      <c r="E413" s="6"/>
      <c r="F413" s="4" t="s">
        <v>412</v>
      </c>
      <c r="G413" s="4">
        <v>0</v>
      </c>
      <c r="H413" s="6"/>
    </row>
    <row r="414" spans="1:8" ht="30" x14ac:dyDescent="0.25">
      <c r="A414" s="6"/>
      <c r="C414" s="99" t="s">
        <v>260</v>
      </c>
      <c r="D414" s="4">
        <v>0</v>
      </c>
      <c r="E414" s="6"/>
      <c r="F414" s="4" t="s">
        <v>412</v>
      </c>
      <c r="G414" s="4">
        <v>0</v>
      </c>
      <c r="H414" s="6"/>
    </row>
    <row r="415" spans="1:8" ht="30" x14ac:dyDescent="0.25">
      <c r="A415" s="6"/>
      <c r="C415" s="99" t="s">
        <v>261</v>
      </c>
      <c r="D415" s="4">
        <v>20</v>
      </c>
      <c r="E415" s="6"/>
      <c r="F415" s="99" t="s">
        <v>364</v>
      </c>
      <c r="G415" s="4">
        <v>45</v>
      </c>
      <c r="H415" s="6"/>
    </row>
    <row r="416" spans="1:8" ht="18.75" customHeight="1" x14ac:dyDescent="0.25">
      <c r="A416" s="6"/>
      <c r="C416" s="99" t="s">
        <v>262</v>
      </c>
      <c r="D416" s="4">
        <v>30</v>
      </c>
      <c r="E416" s="6"/>
      <c r="F416" s="4" t="s">
        <v>412</v>
      </c>
      <c r="G416" s="4">
        <v>0</v>
      </c>
      <c r="H416" s="6"/>
    </row>
    <row r="417" spans="1:8" ht="16.5" customHeight="1" x14ac:dyDescent="0.25">
      <c r="A417" s="6"/>
      <c r="C417" s="99" t="s">
        <v>263</v>
      </c>
      <c r="D417" s="4">
        <v>35</v>
      </c>
      <c r="E417" s="6"/>
      <c r="F417" s="4"/>
      <c r="G417" s="4"/>
      <c r="H417" s="6"/>
    </row>
    <row r="418" spans="1:8" ht="30" x14ac:dyDescent="0.25">
      <c r="A418" s="6"/>
      <c r="C418" s="99" t="s">
        <v>264</v>
      </c>
      <c r="D418" s="4">
        <v>45</v>
      </c>
      <c r="E418" s="6"/>
      <c r="F418" s="4"/>
      <c r="G418" s="4"/>
      <c r="H418" s="6"/>
    </row>
    <row r="419" spans="1:8" x14ac:dyDescent="0.25">
      <c r="A419" s="6"/>
      <c r="C419" s="99" t="s">
        <v>177</v>
      </c>
      <c r="D419" s="4">
        <v>50</v>
      </c>
      <c r="E419" s="6"/>
      <c r="F419" s="4"/>
      <c r="G419" s="4"/>
      <c r="H419" s="6"/>
    </row>
    <row r="420" spans="1:8" x14ac:dyDescent="0.25">
      <c r="A420" s="6"/>
      <c r="C420" s="98" t="s">
        <v>412</v>
      </c>
      <c r="D420" s="108">
        <v>0</v>
      </c>
      <c r="E420" s="6"/>
      <c r="H420" s="6"/>
    </row>
    <row r="421" spans="1:8" ht="9.75" customHeight="1" x14ac:dyDescent="0.25">
      <c r="A421" s="6"/>
      <c r="B421" s="6"/>
      <c r="C421" s="114"/>
      <c r="D421" s="115"/>
      <c r="E421" s="6"/>
      <c r="F421" s="6"/>
      <c r="G421" s="6"/>
      <c r="H421" s="6"/>
    </row>
    <row r="422" spans="1:8" x14ac:dyDescent="0.25">
      <c r="A422" s="6">
        <v>13</v>
      </c>
      <c r="B422" s="102" t="s">
        <v>557</v>
      </c>
      <c r="C422" s="103" t="s">
        <v>569</v>
      </c>
      <c r="D422" s="102"/>
      <c r="E422" s="116"/>
      <c r="F422" s="102" t="s">
        <v>570</v>
      </c>
      <c r="H422" s="6"/>
    </row>
    <row r="423" spans="1:8" x14ac:dyDescent="0.25">
      <c r="A423" s="6"/>
      <c r="B423" t="s">
        <v>776</v>
      </c>
      <c r="C423" s="99" t="s">
        <v>206</v>
      </c>
      <c r="D423" s="4">
        <v>0</v>
      </c>
      <c r="E423" s="6"/>
      <c r="F423" s="4" t="s">
        <v>412</v>
      </c>
      <c r="G423" s="4">
        <v>0</v>
      </c>
      <c r="H423" s="6"/>
    </row>
    <row r="424" spans="1:8" ht="29.25" customHeight="1" x14ac:dyDescent="0.25">
      <c r="A424" s="6"/>
      <c r="C424" s="99" t="s">
        <v>558</v>
      </c>
      <c r="D424" s="4">
        <v>0</v>
      </c>
      <c r="E424" s="6"/>
      <c r="F424" s="4" t="s">
        <v>412</v>
      </c>
      <c r="G424" s="4">
        <v>0</v>
      </c>
      <c r="H424" s="6"/>
    </row>
    <row r="425" spans="1:8" ht="30" customHeight="1" x14ac:dyDescent="0.25">
      <c r="A425" s="6"/>
      <c r="C425" s="99" t="s">
        <v>559</v>
      </c>
      <c r="D425" s="4">
        <v>30</v>
      </c>
      <c r="E425" s="6"/>
      <c r="F425" s="99" t="s">
        <v>563</v>
      </c>
      <c r="G425" s="4">
        <v>30</v>
      </c>
      <c r="H425" s="6"/>
    </row>
    <row r="426" spans="1:8" ht="32.25" customHeight="1" x14ac:dyDescent="0.25">
      <c r="A426" s="6"/>
      <c r="C426" s="99" t="s">
        <v>560</v>
      </c>
      <c r="D426" s="4">
        <v>40</v>
      </c>
      <c r="E426" s="6"/>
      <c r="F426" s="99" t="s">
        <v>564</v>
      </c>
      <c r="G426" s="4">
        <v>40</v>
      </c>
      <c r="H426" s="6"/>
    </row>
    <row r="427" spans="1:8" ht="16.5" customHeight="1" x14ac:dyDescent="0.25">
      <c r="A427" s="6"/>
      <c r="C427" s="99" t="s">
        <v>561</v>
      </c>
      <c r="D427" s="4">
        <v>30</v>
      </c>
      <c r="E427" s="6"/>
      <c r="F427" s="99" t="s">
        <v>565</v>
      </c>
      <c r="G427" s="4">
        <v>30</v>
      </c>
      <c r="H427" s="6"/>
    </row>
    <row r="428" spans="1:8" ht="15.75" customHeight="1" x14ac:dyDescent="0.25">
      <c r="A428" s="6"/>
      <c r="C428" s="99" t="s">
        <v>562</v>
      </c>
      <c r="D428" s="4">
        <v>40</v>
      </c>
      <c r="E428" s="6"/>
      <c r="F428" s="99" t="s">
        <v>566</v>
      </c>
      <c r="G428" s="4">
        <v>40</v>
      </c>
      <c r="H428" s="6"/>
    </row>
    <row r="429" spans="1:8" ht="32.25" customHeight="1" x14ac:dyDescent="0.25">
      <c r="A429" s="6"/>
      <c r="C429" s="99" t="s">
        <v>567</v>
      </c>
      <c r="D429" s="4">
        <v>40</v>
      </c>
      <c r="E429" s="6"/>
      <c r="F429" s="99" t="s">
        <v>568</v>
      </c>
      <c r="G429" s="4">
        <v>40</v>
      </c>
      <c r="H429" s="6"/>
    </row>
    <row r="430" spans="1:8" x14ac:dyDescent="0.25">
      <c r="A430" s="6"/>
      <c r="C430" s="99" t="s">
        <v>177</v>
      </c>
      <c r="D430" s="4">
        <v>50</v>
      </c>
      <c r="E430" s="6"/>
      <c r="F430" s="99" t="s">
        <v>412</v>
      </c>
      <c r="G430" s="4">
        <v>0</v>
      </c>
      <c r="H430" s="6"/>
    </row>
    <row r="431" spans="1:8" x14ac:dyDescent="0.25">
      <c r="A431" s="6"/>
      <c r="C431" s="99"/>
      <c r="D431" s="4"/>
      <c r="E431" s="6"/>
      <c r="F431" s="111"/>
      <c r="G431" s="11"/>
      <c r="H431" s="6"/>
    </row>
    <row r="432" spans="1:8" x14ac:dyDescent="0.25">
      <c r="A432" s="6"/>
      <c r="C432" s="4"/>
      <c r="D432" s="4"/>
      <c r="E432" s="6"/>
      <c r="H432" s="6"/>
    </row>
    <row r="433" spans="1:8" ht="9.75" customHeight="1" x14ac:dyDescent="0.25">
      <c r="A433" s="6"/>
      <c r="B433" s="6"/>
      <c r="C433" s="6"/>
      <c r="D433" s="6"/>
      <c r="E433" s="6"/>
      <c r="F433" s="6"/>
      <c r="G433" s="6"/>
      <c r="H433" s="6"/>
    </row>
    <row r="434" spans="1:8" x14ac:dyDescent="0.25">
      <c r="A434" s="6">
        <v>14</v>
      </c>
      <c r="B434" s="102" t="s">
        <v>573</v>
      </c>
      <c r="C434" s="103" t="s">
        <v>580</v>
      </c>
      <c r="D434" s="102"/>
      <c r="E434" s="116"/>
      <c r="F434" s="103" t="s">
        <v>581</v>
      </c>
      <c r="H434" s="6"/>
    </row>
    <row r="435" spans="1:8" x14ac:dyDescent="0.25">
      <c r="A435" s="6"/>
      <c r="B435" t="s">
        <v>777</v>
      </c>
      <c r="C435" s="99" t="s">
        <v>206</v>
      </c>
      <c r="D435" s="4">
        <v>0</v>
      </c>
      <c r="E435" s="6"/>
      <c r="F435" s="99" t="s">
        <v>412</v>
      </c>
      <c r="G435" s="4">
        <v>0</v>
      </c>
      <c r="H435" s="6"/>
    </row>
    <row r="436" spans="1:8" ht="30" x14ac:dyDescent="0.25">
      <c r="A436" s="6"/>
      <c r="C436" s="99" t="s">
        <v>574</v>
      </c>
      <c r="D436" s="4">
        <v>0</v>
      </c>
      <c r="E436" s="6"/>
      <c r="F436" s="99" t="s">
        <v>412</v>
      </c>
      <c r="G436" s="4">
        <v>0</v>
      </c>
      <c r="H436" s="6"/>
    </row>
    <row r="437" spans="1:8" ht="32.25" customHeight="1" x14ac:dyDescent="0.25">
      <c r="A437" s="6"/>
      <c r="C437" s="99" t="s">
        <v>575</v>
      </c>
      <c r="D437" s="4">
        <v>15</v>
      </c>
      <c r="E437" s="6"/>
      <c r="F437" s="99" t="s">
        <v>578</v>
      </c>
      <c r="G437" s="4">
        <v>15</v>
      </c>
      <c r="H437" s="6"/>
    </row>
    <row r="438" spans="1:8" ht="45" x14ac:dyDescent="0.25">
      <c r="A438" s="6"/>
      <c r="C438" s="99" t="s">
        <v>576</v>
      </c>
      <c r="D438" s="4">
        <v>30</v>
      </c>
      <c r="E438" s="6"/>
      <c r="F438" s="99" t="s">
        <v>579</v>
      </c>
      <c r="G438" s="4">
        <v>40</v>
      </c>
      <c r="H438" s="6"/>
    </row>
    <row r="439" spans="1:8" ht="33" customHeight="1" x14ac:dyDescent="0.25">
      <c r="A439" s="6"/>
      <c r="C439" s="99" t="s">
        <v>577</v>
      </c>
      <c r="D439" s="4">
        <v>40</v>
      </c>
      <c r="E439" s="6"/>
      <c r="F439" s="99" t="s">
        <v>412</v>
      </c>
      <c r="G439" s="4">
        <v>0</v>
      </c>
      <c r="H439" s="6"/>
    </row>
    <row r="440" spans="1:8" x14ac:dyDescent="0.25">
      <c r="A440" s="6"/>
      <c r="C440" s="99" t="s">
        <v>177</v>
      </c>
      <c r="D440" s="4">
        <v>50</v>
      </c>
      <c r="E440" s="6"/>
      <c r="F440" s="99" t="s">
        <v>412</v>
      </c>
      <c r="G440" s="4">
        <v>0</v>
      </c>
      <c r="H440" s="6"/>
    </row>
    <row r="441" spans="1:8" ht="8.25" customHeight="1" x14ac:dyDescent="0.25">
      <c r="A441" s="6"/>
      <c r="B441" s="6"/>
      <c r="C441" s="6"/>
      <c r="D441" s="6"/>
      <c r="E441" s="6"/>
      <c r="F441" s="6"/>
      <c r="G441" s="6"/>
      <c r="H441" s="6"/>
    </row>
  </sheetData>
  <dataValidations disablePrompts="1" count="1">
    <dataValidation type="list" allowBlank="1" showInputMessage="1" showErrorMessage="1" sqref="N259:O264" xr:uid="{00000000-0002-0000-0300-000000000000}">
      <formula1>#REF!</formula1>
    </dataValidation>
  </dataValidations>
  <pageMargins left="0.23622047244094491" right="0.23622047244094491" top="0.74803149606299213" bottom="0.74803149606299213" header="0.31496062992125984" footer="0.31496062992125984"/>
  <pageSetup paperSize="9"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2"/>
  <sheetViews>
    <sheetView workbookViewId="0">
      <selection activeCell="H6" sqref="H6"/>
    </sheetView>
  </sheetViews>
  <sheetFormatPr defaultRowHeight="15" x14ac:dyDescent="0.25"/>
  <cols>
    <col min="1" max="1" width="9.140625" customWidth="1"/>
    <col min="2" max="2" width="86.5703125" customWidth="1"/>
  </cols>
  <sheetData>
    <row r="1" spans="1:2" ht="24.75" customHeight="1" x14ac:dyDescent="0.25">
      <c r="A1" s="102" t="s">
        <v>837</v>
      </c>
    </row>
    <row r="3" spans="1:2" x14ac:dyDescent="0.25">
      <c r="A3" s="4" t="s">
        <v>619</v>
      </c>
      <c r="B3" s="97" t="s">
        <v>588</v>
      </c>
    </row>
    <row r="4" spans="1:2" ht="30" x14ac:dyDescent="0.25">
      <c r="A4" s="4" t="s">
        <v>619</v>
      </c>
      <c r="B4" s="97" t="s">
        <v>589</v>
      </c>
    </row>
    <row r="5" spans="1:2" ht="30" x14ac:dyDescent="0.25">
      <c r="A5" s="4" t="s">
        <v>619</v>
      </c>
      <c r="B5" s="97" t="s">
        <v>590</v>
      </c>
    </row>
    <row r="6" spans="1:2" ht="31.5" customHeight="1" x14ac:dyDescent="0.25">
      <c r="A6" s="4" t="s">
        <v>619</v>
      </c>
      <c r="B6" s="97" t="s">
        <v>591</v>
      </c>
    </row>
    <row r="7" spans="1:2" ht="33.75" customHeight="1" x14ac:dyDescent="0.25">
      <c r="A7" s="4" t="s">
        <v>619</v>
      </c>
      <c r="B7" s="97" t="s">
        <v>592</v>
      </c>
    </row>
    <row r="8" spans="1:2" ht="30.75" customHeight="1" x14ac:dyDescent="0.25">
      <c r="A8" s="4" t="s">
        <v>619</v>
      </c>
      <c r="B8" s="97" t="s">
        <v>593</v>
      </c>
    </row>
    <row r="9" spans="1:2" ht="30.75" customHeight="1" x14ac:dyDescent="0.25">
      <c r="A9" s="4" t="s">
        <v>619</v>
      </c>
      <c r="B9" s="97" t="s">
        <v>594</v>
      </c>
    </row>
    <row r="10" spans="1:2" ht="31.5" customHeight="1" x14ac:dyDescent="0.25">
      <c r="A10" s="4" t="s">
        <v>620</v>
      </c>
      <c r="B10" s="97" t="s">
        <v>595</v>
      </c>
    </row>
    <row r="11" spans="1:2" x14ac:dyDescent="0.25">
      <c r="A11" s="4" t="s">
        <v>619</v>
      </c>
      <c r="B11" s="97" t="s">
        <v>596</v>
      </c>
    </row>
    <row r="12" spans="1:2" x14ac:dyDescent="0.25">
      <c r="A12" s="4" t="s">
        <v>619</v>
      </c>
      <c r="B12" s="97" t="s">
        <v>597</v>
      </c>
    </row>
    <row r="13" spans="1:2" ht="32.25" customHeight="1" x14ac:dyDescent="0.25">
      <c r="A13" s="4" t="s">
        <v>619</v>
      </c>
      <c r="B13" s="97" t="s">
        <v>598</v>
      </c>
    </row>
    <row r="14" spans="1:2" x14ac:dyDescent="0.25">
      <c r="A14" s="4" t="s">
        <v>599</v>
      </c>
      <c r="B14" s="97" t="s">
        <v>600</v>
      </c>
    </row>
    <row r="15" spans="1:2" ht="21.75" customHeight="1" x14ac:dyDescent="0.25">
      <c r="A15" s="4" t="s">
        <v>619</v>
      </c>
      <c r="B15" s="97" t="s">
        <v>613</v>
      </c>
    </row>
    <row r="16" spans="1:2" ht="30" x14ac:dyDescent="0.25">
      <c r="A16" s="4" t="s">
        <v>619</v>
      </c>
      <c r="B16" s="97" t="s">
        <v>614</v>
      </c>
    </row>
    <row r="17" spans="1:2" ht="32.25" customHeight="1" x14ac:dyDescent="0.25">
      <c r="A17" s="4" t="s">
        <v>619</v>
      </c>
      <c r="B17" s="97" t="s">
        <v>625</v>
      </c>
    </row>
    <row r="18" spans="1:2" ht="30" x14ac:dyDescent="0.25">
      <c r="A18" s="4" t="s">
        <v>619</v>
      </c>
      <c r="B18" s="97" t="s">
        <v>615</v>
      </c>
    </row>
    <row r="19" spans="1:2" ht="30.75" customHeight="1" x14ac:dyDescent="0.25">
      <c r="A19" s="4" t="s">
        <v>619</v>
      </c>
      <c r="B19" s="97" t="s">
        <v>616</v>
      </c>
    </row>
    <row r="20" spans="1:2" x14ac:dyDescent="0.25">
      <c r="A20" s="4" t="s">
        <v>619</v>
      </c>
      <c r="B20" s="97" t="s">
        <v>617</v>
      </c>
    </row>
    <row r="21" spans="1:2" ht="30" x14ac:dyDescent="0.25">
      <c r="A21" s="4" t="s">
        <v>620</v>
      </c>
      <c r="B21" s="97" t="s">
        <v>618</v>
      </c>
    </row>
    <row r="22" spans="1:2" x14ac:dyDescent="0.25">
      <c r="A22" s="4" t="s">
        <v>619</v>
      </c>
      <c r="B22" s="97" t="s">
        <v>596</v>
      </c>
    </row>
    <row r="23" spans="1:2" ht="33.75" customHeight="1" x14ac:dyDescent="0.25">
      <c r="A23" s="4" t="s">
        <v>619</v>
      </c>
      <c r="B23" s="97" t="s">
        <v>593</v>
      </c>
    </row>
    <row r="24" spans="1:2" ht="21" customHeight="1" x14ac:dyDescent="0.25">
      <c r="A24" s="4" t="s">
        <v>620</v>
      </c>
      <c r="B24" s="97" t="s">
        <v>626</v>
      </c>
    </row>
    <row r="25" spans="1:2" x14ac:dyDescent="0.25">
      <c r="A25" s="4" t="s">
        <v>838</v>
      </c>
      <c r="B25" s="122" t="s">
        <v>838</v>
      </c>
    </row>
    <row r="26" spans="1:2" x14ac:dyDescent="0.25">
      <c r="A26" s="4" t="s">
        <v>838</v>
      </c>
      <c r="B26" s="122" t="s">
        <v>838</v>
      </c>
    </row>
    <row r="27" spans="1:2" x14ac:dyDescent="0.25">
      <c r="A27" s="4" t="s">
        <v>838</v>
      </c>
      <c r="B27" s="122" t="s">
        <v>838</v>
      </c>
    </row>
    <row r="28" spans="1:2" x14ac:dyDescent="0.25">
      <c r="A28" s="4" t="s">
        <v>838</v>
      </c>
      <c r="B28" s="122" t="s">
        <v>838</v>
      </c>
    </row>
    <row r="29" spans="1:2" x14ac:dyDescent="0.25">
      <c r="A29" s="4" t="s">
        <v>838</v>
      </c>
      <c r="B29" s="122" t="s">
        <v>838</v>
      </c>
    </row>
    <row r="30" spans="1:2" x14ac:dyDescent="0.25">
      <c r="A30" s="4" t="s">
        <v>838</v>
      </c>
      <c r="B30" s="122" t="s">
        <v>838</v>
      </c>
    </row>
    <row r="31" spans="1:2" x14ac:dyDescent="0.25">
      <c r="A31" s="4" t="s">
        <v>838</v>
      </c>
      <c r="B31" s="122" t="s">
        <v>838</v>
      </c>
    </row>
    <row r="32" spans="1:2" x14ac:dyDescent="0.25">
      <c r="A32" s="4" t="s">
        <v>838</v>
      </c>
      <c r="B32" s="122" t="s">
        <v>838</v>
      </c>
    </row>
  </sheetData>
  <pageMargins left="0.25" right="0.2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7"/>
  <sheetViews>
    <sheetView topLeftCell="A4" zoomScale="178" zoomScaleNormal="178" workbookViewId="0">
      <selection activeCell="B44" sqref="B44"/>
    </sheetView>
  </sheetViews>
  <sheetFormatPr defaultRowHeight="15" x14ac:dyDescent="0.25"/>
  <cols>
    <col min="1" max="1" width="5.140625" customWidth="1"/>
    <col min="2" max="2" width="93" customWidth="1"/>
  </cols>
  <sheetData>
    <row r="1" spans="1:2" ht="18.75" x14ac:dyDescent="0.3">
      <c r="B1" s="124" t="s">
        <v>836</v>
      </c>
    </row>
    <row r="2" spans="1:2" ht="26.25" x14ac:dyDescent="0.4">
      <c r="B2" s="125" t="s">
        <v>1</v>
      </c>
    </row>
    <row r="3" spans="1:2" ht="39.75" customHeight="1" x14ac:dyDescent="0.25">
      <c r="A3" s="132">
        <v>1</v>
      </c>
      <c r="B3" s="128" t="s">
        <v>786</v>
      </c>
    </row>
    <row r="4" spans="1:2" x14ac:dyDescent="0.25">
      <c r="A4" s="132">
        <v>2</v>
      </c>
      <c r="B4" s="128" t="s">
        <v>787</v>
      </c>
    </row>
    <row r="5" spans="1:2" x14ac:dyDescent="0.25">
      <c r="A5" s="132">
        <v>3</v>
      </c>
      <c r="B5" s="128" t="s">
        <v>788</v>
      </c>
    </row>
    <row r="6" spans="1:2" x14ac:dyDescent="0.25">
      <c r="A6" s="132">
        <v>4</v>
      </c>
      <c r="B6" s="128" t="s">
        <v>789</v>
      </c>
    </row>
    <row r="7" spans="1:2" ht="30" x14ac:dyDescent="0.25">
      <c r="A7" s="132">
        <v>5</v>
      </c>
      <c r="B7" s="128" t="s">
        <v>790</v>
      </c>
    </row>
    <row r="8" spans="1:2" ht="75" x14ac:dyDescent="0.25">
      <c r="A8" s="132">
        <v>6</v>
      </c>
      <c r="B8" s="129" t="s">
        <v>791</v>
      </c>
    </row>
    <row r="9" spans="1:2" ht="30" x14ac:dyDescent="0.25">
      <c r="A9" s="132">
        <v>7</v>
      </c>
      <c r="B9" s="128" t="s">
        <v>792</v>
      </c>
    </row>
    <row r="10" spans="1:2" ht="30" x14ac:dyDescent="0.25">
      <c r="A10" s="132">
        <v>8</v>
      </c>
      <c r="B10" s="128" t="s">
        <v>793</v>
      </c>
    </row>
    <row r="11" spans="1:2" ht="30" x14ac:dyDescent="0.25">
      <c r="A11" s="132">
        <v>9</v>
      </c>
      <c r="B11" s="128" t="s">
        <v>794</v>
      </c>
    </row>
    <row r="12" spans="1:2" ht="30" x14ac:dyDescent="0.25">
      <c r="A12" s="132">
        <v>10</v>
      </c>
      <c r="B12" s="128" t="s">
        <v>795</v>
      </c>
    </row>
    <row r="13" spans="1:2" ht="36" customHeight="1" x14ac:dyDescent="0.25">
      <c r="A13" s="132">
        <v>11</v>
      </c>
      <c r="B13" s="123" t="s">
        <v>839</v>
      </c>
    </row>
    <row r="14" spans="1:2" ht="30" x14ac:dyDescent="0.25">
      <c r="A14" s="132">
        <v>12</v>
      </c>
      <c r="B14" s="128" t="s">
        <v>796</v>
      </c>
    </row>
    <row r="15" spans="1:2" ht="45" x14ac:dyDescent="0.25">
      <c r="A15" s="132">
        <v>13</v>
      </c>
      <c r="B15" s="129" t="s">
        <v>797</v>
      </c>
    </row>
    <row r="16" spans="1:2" ht="60" x14ac:dyDescent="0.25">
      <c r="A16" s="132">
        <v>14</v>
      </c>
      <c r="B16" s="129" t="s">
        <v>798</v>
      </c>
    </row>
    <row r="17" spans="1:2" ht="60" x14ac:dyDescent="0.25">
      <c r="A17" s="132">
        <v>15</v>
      </c>
      <c r="B17" s="129" t="s">
        <v>799</v>
      </c>
    </row>
    <row r="18" spans="1:2" ht="60" x14ac:dyDescent="0.25">
      <c r="A18" s="132">
        <v>16</v>
      </c>
      <c r="B18" s="129" t="s">
        <v>800</v>
      </c>
    </row>
    <row r="19" spans="1:2" ht="60" x14ac:dyDescent="0.25">
      <c r="A19" s="132">
        <v>17</v>
      </c>
      <c r="B19" s="129" t="s">
        <v>801</v>
      </c>
    </row>
    <row r="20" spans="1:2" ht="45" x14ac:dyDescent="0.25">
      <c r="A20" s="132">
        <v>18</v>
      </c>
      <c r="B20" s="128" t="s">
        <v>802</v>
      </c>
    </row>
    <row r="21" spans="1:2" ht="45" x14ac:dyDescent="0.25">
      <c r="A21" s="132">
        <v>19</v>
      </c>
      <c r="B21" s="126" t="s">
        <v>840</v>
      </c>
    </row>
    <row r="22" spans="1:2" ht="64.5" customHeight="1" x14ac:dyDescent="0.25">
      <c r="A22" s="132">
        <v>20</v>
      </c>
      <c r="B22" s="126" t="s">
        <v>841</v>
      </c>
    </row>
    <row r="23" spans="1:2" ht="75" x14ac:dyDescent="0.25">
      <c r="A23" s="132">
        <v>21</v>
      </c>
      <c r="B23" s="129" t="s">
        <v>803</v>
      </c>
    </row>
    <row r="24" spans="1:2" ht="75" x14ac:dyDescent="0.25">
      <c r="A24" s="132">
        <v>22</v>
      </c>
      <c r="B24" s="126" t="s">
        <v>842</v>
      </c>
    </row>
    <row r="25" spans="1:2" ht="18.75" x14ac:dyDescent="0.3">
      <c r="A25" s="127"/>
      <c r="B25" s="127"/>
    </row>
    <row r="26" spans="1:2" ht="18.75" x14ac:dyDescent="0.3">
      <c r="A26" s="127"/>
      <c r="B26" s="127"/>
    </row>
    <row r="27" spans="1:2" ht="26.25" x14ac:dyDescent="0.4">
      <c r="A27" s="127"/>
      <c r="B27" s="125" t="s">
        <v>661</v>
      </c>
    </row>
    <row r="28" spans="1:2" ht="30" x14ac:dyDescent="0.25">
      <c r="A28" s="133">
        <v>1</v>
      </c>
      <c r="B28" s="128" t="s">
        <v>804</v>
      </c>
    </row>
    <row r="29" spans="1:2" ht="30" x14ac:dyDescent="0.25">
      <c r="A29" s="133">
        <v>2</v>
      </c>
      <c r="B29" s="128" t="s">
        <v>805</v>
      </c>
    </row>
    <row r="30" spans="1:2" ht="62.25" customHeight="1" x14ac:dyDescent="0.25">
      <c r="A30" s="133">
        <v>3</v>
      </c>
      <c r="B30" s="129" t="s">
        <v>806</v>
      </c>
    </row>
    <row r="31" spans="1:2" ht="45" x14ac:dyDescent="0.25">
      <c r="A31" s="133">
        <v>4</v>
      </c>
      <c r="B31" s="128" t="s">
        <v>807</v>
      </c>
    </row>
    <row r="32" spans="1:2" ht="45" x14ac:dyDescent="0.25">
      <c r="A32" s="133">
        <v>5</v>
      </c>
      <c r="B32" s="128" t="s">
        <v>808</v>
      </c>
    </row>
    <row r="33" spans="1:2" ht="48.75" customHeight="1" x14ac:dyDescent="0.25">
      <c r="A33" s="133">
        <v>6</v>
      </c>
      <c r="B33" s="129" t="s">
        <v>809</v>
      </c>
    </row>
    <row r="34" spans="1:2" ht="45" x14ac:dyDescent="0.25">
      <c r="A34" s="133">
        <v>7</v>
      </c>
      <c r="B34" s="128" t="s">
        <v>810</v>
      </c>
    </row>
    <row r="35" spans="1:2" ht="60" x14ac:dyDescent="0.25">
      <c r="A35" s="133">
        <v>8</v>
      </c>
      <c r="B35" s="126" t="s">
        <v>843</v>
      </c>
    </row>
    <row r="36" spans="1:2" ht="30" x14ac:dyDescent="0.25">
      <c r="A36" s="133">
        <v>9</v>
      </c>
      <c r="B36" s="128" t="s">
        <v>811</v>
      </c>
    </row>
    <row r="37" spans="1:2" ht="60" x14ac:dyDescent="0.25">
      <c r="A37" s="133">
        <v>10</v>
      </c>
      <c r="B37" s="129" t="s">
        <v>812</v>
      </c>
    </row>
    <row r="38" spans="1:2" ht="90" x14ac:dyDescent="0.25">
      <c r="A38" s="133">
        <v>11</v>
      </c>
      <c r="B38" s="129" t="s">
        <v>813</v>
      </c>
    </row>
    <row r="39" spans="1:2" ht="60" x14ac:dyDescent="0.25">
      <c r="A39" s="133">
        <v>12</v>
      </c>
      <c r="B39" s="123" t="s">
        <v>844</v>
      </c>
    </row>
    <row r="40" spans="1:2" ht="60" customHeight="1" x14ac:dyDescent="0.25">
      <c r="A40" s="133">
        <v>13</v>
      </c>
      <c r="B40" s="129" t="s">
        <v>845</v>
      </c>
    </row>
    <row r="41" spans="1:2" x14ac:dyDescent="0.25">
      <c r="A41" s="133">
        <v>14</v>
      </c>
      <c r="B41" s="128" t="s">
        <v>814</v>
      </c>
    </row>
    <row r="42" spans="1:2" ht="60" x14ac:dyDescent="0.25">
      <c r="A42" s="133">
        <v>15</v>
      </c>
      <c r="B42" s="129" t="s">
        <v>815</v>
      </c>
    </row>
    <row r="43" spans="1:2" ht="60" x14ac:dyDescent="0.25">
      <c r="A43" s="133">
        <v>16</v>
      </c>
      <c r="B43" s="129" t="s">
        <v>816</v>
      </c>
    </row>
    <row r="44" spans="1:2" ht="49.5" customHeight="1" x14ac:dyDescent="0.25">
      <c r="A44" s="133">
        <v>17</v>
      </c>
      <c r="B44" s="126" t="s">
        <v>817</v>
      </c>
    </row>
    <row r="45" spans="1:2" ht="45" x14ac:dyDescent="0.25">
      <c r="A45" s="133">
        <v>18</v>
      </c>
      <c r="B45" s="128" t="s">
        <v>818</v>
      </c>
    </row>
    <row r="46" spans="1:2" ht="30" x14ac:dyDescent="0.25">
      <c r="A46" s="133">
        <v>19</v>
      </c>
      <c r="B46" s="128" t="s">
        <v>819</v>
      </c>
    </row>
    <row r="47" spans="1:2" ht="36" customHeight="1" x14ac:dyDescent="0.25">
      <c r="A47" s="133">
        <v>20</v>
      </c>
      <c r="B47" s="128" t="s">
        <v>820</v>
      </c>
    </row>
    <row r="48" spans="1:2" ht="30" x14ac:dyDescent="0.25">
      <c r="A48" s="133">
        <v>21</v>
      </c>
      <c r="B48" s="128" t="s">
        <v>821</v>
      </c>
    </row>
    <row r="49" spans="1:2" ht="30" x14ac:dyDescent="0.25">
      <c r="A49" s="133">
        <v>22</v>
      </c>
      <c r="B49" s="128" t="s">
        <v>822</v>
      </c>
    </row>
    <row r="50" spans="1:2" ht="45" x14ac:dyDescent="0.25">
      <c r="A50" s="133">
        <v>23</v>
      </c>
      <c r="B50" s="123" t="s">
        <v>846</v>
      </c>
    </row>
    <row r="51" spans="1:2" ht="18.75" x14ac:dyDescent="0.3">
      <c r="A51" s="127"/>
      <c r="B51" s="127"/>
    </row>
    <row r="52" spans="1:2" ht="92.25" customHeight="1" x14ac:dyDescent="0.3">
      <c r="A52" s="127"/>
      <c r="B52" s="127"/>
    </row>
    <row r="53" spans="1:2" ht="26.25" x14ac:dyDescent="0.4">
      <c r="A53" s="127"/>
      <c r="B53" s="125" t="s">
        <v>58</v>
      </c>
    </row>
    <row r="54" spans="1:2" x14ac:dyDescent="0.25">
      <c r="A54" s="134">
        <v>1</v>
      </c>
      <c r="B54" s="128" t="s">
        <v>785</v>
      </c>
    </row>
    <row r="55" spans="1:2" ht="45" x14ac:dyDescent="0.25">
      <c r="A55" s="134">
        <v>2</v>
      </c>
      <c r="B55" s="128" t="s">
        <v>823</v>
      </c>
    </row>
    <row r="56" spans="1:2" ht="60" x14ac:dyDescent="0.25">
      <c r="A56" s="134">
        <v>3</v>
      </c>
      <c r="B56" s="129" t="s">
        <v>824</v>
      </c>
    </row>
    <row r="57" spans="1:2" ht="30" x14ac:dyDescent="0.25">
      <c r="A57" s="134">
        <v>4</v>
      </c>
      <c r="B57" s="128" t="s">
        <v>825</v>
      </c>
    </row>
    <row r="58" spans="1:2" ht="45" x14ac:dyDescent="0.25">
      <c r="A58" s="134">
        <v>5</v>
      </c>
      <c r="B58" s="128" t="s">
        <v>826</v>
      </c>
    </row>
    <row r="59" spans="1:2" ht="45" x14ac:dyDescent="0.25">
      <c r="A59" s="134">
        <v>6</v>
      </c>
      <c r="B59" s="128" t="s">
        <v>827</v>
      </c>
    </row>
    <row r="60" spans="1:2" ht="45" x14ac:dyDescent="0.25">
      <c r="A60" s="134">
        <v>7</v>
      </c>
      <c r="B60" s="129" t="s">
        <v>828</v>
      </c>
    </row>
    <row r="61" spans="1:2" ht="45" x14ac:dyDescent="0.25">
      <c r="A61" s="134">
        <v>8</v>
      </c>
      <c r="B61" s="129" t="s">
        <v>829</v>
      </c>
    </row>
    <row r="62" spans="1:2" ht="30" x14ac:dyDescent="0.25">
      <c r="A62" s="134">
        <v>9</v>
      </c>
      <c r="B62" s="128" t="s">
        <v>830</v>
      </c>
    </row>
    <row r="63" spans="1:2" ht="60" x14ac:dyDescent="0.25">
      <c r="A63" s="134">
        <v>10</v>
      </c>
      <c r="B63" s="129" t="s">
        <v>831</v>
      </c>
    </row>
    <row r="64" spans="1:2" ht="60" x14ac:dyDescent="0.25">
      <c r="A64" s="134">
        <v>11</v>
      </c>
      <c r="B64" s="129" t="s">
        <v>832</v>
      </c>
    </row>
    <row r="65" spans="1:2" ht="45" x14ac:dyDescent="0.25">
      <c r="A65" s="134">
        <v>12</v>
      </c>
      <c r="B65" s="128" t="s">
        <v>833</v>
      </c>
    </row>
    <row r="66" spans="1:2" ht="45" x14ac:dyDescent="0.25">
      <c r="A66" s="134">
        <v>13</v>
      </c>
      <c r="B66" s="128" t="s">
        <v>834</v>
      </c>
    </row>
    <row r="67" spans="1:2" ht="60" x14ac:dyDescent="0.25">
      <c r="A67" s="134">
        <v>14</v>
      </c>
      <c r="B67" s="129" t="s">
        <v>835</v>
      </c>
    </row>
  </sheetData>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362</vt:i4>
      </vt:variant>
    </vt:vector>
  </HeadingPairs>
  <TitlesOfParts>
    <vt:vector size="368" baseType="lpstr">
      <vt:lpstr>Installatie algemeen</vt:lpstr>
      <vt:lpstr>Elek. kast</vt:lpstr>
      <vt:lpstr>lokaal</vt:lpstr>
      <vt:lpstr>gegevens</vt:lpstr>
      <vt:lpstr>proc+doc</vt:lpstr>
      <vt:lpstr>toelichting</vt:lpstr>
      <vt:lpstr>aandingaanw</vt:lpstr>
      <vt:lpstr>aarding</vt:lpstr>
      <vt:lpstr>aardingaanw</vt:lpstr>
      <vt:lpstr>Aardingaanwezig</vt:lpstr>
      <vt:lpstr>aardingaanwezigx</vt:lpstr>
      <vt:lpstr>Aardingaanwopl</vt:lpstr>
      <vt:lpstr>Aardingaanwred</vt:lpstr>
      <vt:lpstr>aardingaanwx</vt:lpstr>
      <vt:lpstr>Aardingkast</vt:lpstr>
      <vt:lpstr>Aardingkast1</vt:lpstr>
      <vt:lpstr>aardingkast1x</vt:lpstr>
      <vt:lpstr>Aardinglicht</vt:lpstr>
      <vt:lpstr>aardinglichtx</vt:lpstr>
      <vt:lpstr>Aardingopl</vt:lpstr>
      <vt:lpstr>aardingoplt</vt:lpstr>
      <vt:lpstr>Aardingred</vt:lpstr>
      <vt:lpstr>Aardingredt</vt:lpstr>
      <vt:lpstr>Aardingweerstand</vt:lpstr>
      <vt:lpstr>Aardkast</vt:lpstr>
      <vt:lpstr>aardkast1</vt:lpstr>
      <vt:lpstr>Aardkast1opl</vt:lpstr>
      <vt:lpstr>Aardkast1opl1</vt:lpstr>
      <vt:lpstr>Aardkast1red</vt:lpstr>
      <vt:lpstr>aardkast1x</vt:lpstr>
      <vt:lpstr>Aardlek</vt:lpstr>
      <vt:lpstr>Aardlekbeveiliging</vt:lpstr>
      <vt:lpstr>aardlekbeveiligingx</vt:lpstr>
      <vt:lpstr>aardlekopl</vt:lpstr>
      <vt:lpstr>Aardlekred</vt:lpstr>
      <vt:lpstr>aardlekx</vt:lpstr>
      <vt:lpstr>aardlicht</vt:lpstr>
      <vt:lpstr>Aardlichtopl</vt:lpstr>
      <vt:lpstr>Aardlichtred</vt:lpstr>
      <vt:lpstr>aardlichtx</vt:lpstr>
      <vt:lpstr>Aardverb</vt:lpstr>
      <vt:lpstr>Aardverbinding</vt:lpstr>
      <vt:lpstr>aardverbindingx</vt:lpstr>
      <vt:lpstr>aardverbopl</vt:lpstr>
      <vt:lpstr>Aardverbred</vt:lpstr>
      <vt:lpstr>aardverbx</vt:lpstr>
      <vt:lpstr>'Installatie algemeen'!Afdrukbereik</vt:lpstr>
      <vt:lpstr>lokaal!Afdrukbereik</vt:lpstr>
      <vt:lpstr>'Elek. kast'!Afdruktitels</vt:lpstr>
      <vt:lpstr>'Installatie algemeen'!Afdruktitels</vt:lpstr>
      <vt:lpstr>lokaal!Afdruktitels</vt:lpstr>
      <vt:lpstr>BA4_personeel</vt:lpstr>
      <vt:lpstr>BA4opl</vt:lpstr>
      <vt:lpstr>BA4pers</vt:lpstr>
      <vt:lpstr>BA4personeelx</vt:lpstr>
      <vt:lpstr>BA4red</vt:lpstr>
      <vt:lpstr>BA4x</vt:lpstr>
      <vt:lpstr>BA5_personeel</vt:lpstr>
      <vt:lpstr>BA5opl</vt:lpstr>
      <vt:lpstr>BA5pers</vt:lpstr>
      <vt:lpstr>BA5personeelx</vt:lpstr>
      <vt:lpstr>BA5red</vt:lpstr>
      <vt:lpstr>BA5x</vt:lpstr>
      <vt:lpstr>Beschadigdecomp</vt:lpstr>
      <vt:lpstr>beschadigdecompx</vt:lpstr>
      <vt:lpstr>beschcomp</vt:lpstr>
      <vt:lpstr>beschcompopl</vt:lpstr>
      <vt:lpstr>Beschcompred</vt:lpstr>
      <vt:lpstr>Beschcompx</vt:lpstr>
      <vt:lpstr>Beschermgel</vt:lpstr>
      <vt:lpstr>Beschermgeleider</vt:lpstr>
      <vt:lpstr>beschermgeleideropl</vt:lpstr>
      <vt:lpstr>Beschermgeleiderred</vt:lpstr>
      <vt:lpstr>Beschermgelt</vt:lpstr>
      <vt:lpstr>Beschermgeltt</vt:lpstr>
      <vt:lpstr>beschermopl</vt:lpstr>
      <vt:lpstr>Beschmgelt</vt:lpstr>
      <vt:lpstr>Beschmgeltt</vt:lpstr>
      <vt:lpstr>bliksem</vt:lpstr>
      <vt:lpstr>Bliksemafl</vt:lpstr>
      <vt:lpstr>Blikseminslag</vt:lpstr>
      <vt:lpstr>blikseminslx</vt:lpstr>
      <vt:lpstr>Bliksemopl</vt:lpstr>
      <vt:lpstr>Bliksemred</vt:lpstr>
      <vt:lpstr>gegevens!blok</vt:lpstr>
      <vt:lpstr>blok</vt:lpstr>
      <vt:lpstr>blok_j</vt:lpstr>
      <vt:lpstr>blokj</vt:lpstr>
      <vt:lpstr>gegevens!blokj_1</vt:lpstr>
      <vt:lpstr>blokj_1</vt:lpstr>
      <vt:lpstr>gegevens!blokschema</vt:lpstr>
      <vt:lpstr>blokschema2</vt:lpstr>
      <vt:lpstr>blokschemanv</vt:lpstr>
      <vt:lpstr>blokschemanv_1</vt:lpstr>
      <vt:lpstr>blokschemaopl</vt:lpstr>
      <vt:lpstr>blokschemared</vt:lpstr>
      <vt:lpstr>blokz</vt:lpstr>
      <vt:lpstr>Brandvertr</vt:lpstr>
      <vt:lpstr>Brandvertragend</vt:lpstr>
      <vt:lpstr>brandvertragendopl</vt:lpstr>
      <vt:lpstr>Brandvertragendred</vt:lpstr>
      <vt:lpstr>component</vt:lpstr>
      <vt:lpstr>Componenten</vt:lpstr>
      <vt:lpstr>componentenx</vt:lpstr>
      <vt:lpstr>componentopl</vt:lpstr>
      <vt:lpstr>componentred</vt:lpstr>
      <vt:lpstr>componentx</vt:lpstr>
      <vt:lpstr>conformiteit</vt:lpstr>
      <vt:lpstr>conformiteit_OK</vt:lpstr>
      <vt:lpstr>conformiteitOKx</vt:lpstr>
      <vt:lpstr>Conformiteitopl</vt:lpstr>
      <vt:lpstr>conformiteitred</vt:lpstr>
      <vt:lpstr>conformiteitx</vt:lpstr>
      <vt:lpstr>cos</vt:lpstr>
      <vt:lpstr>cosfi</vt:lpstr>
      <vt:lpstr>cosfix</vt:lpstr>
      <vt:lpstr>cosinus</vt:lpstr>
      <vt:lpstr>cosopl</vt:lpstr>
      <vt:lpstr>cosred</vt:lpstr>
      <vt:lpstr>differentieel</vt:lpstr>
      <vt:lpstr>Differentieelopl</vt:lpstr>
      <vt:lpstr>Differentieelred</vt:lpstr>
      <vt:lpstr>differentieeltest</vt:lpstr>
      <vt:lpstr>differentieeltestx</vt:lpstr>
      <vt:lpstr>differentieelx</vt:lpstr>
      <vt:lpstr>draadsec</vt:lpstr>
      <vt:lpstr>Draadsectie</vt:lpstr>
      <vt:lpstr>draadsectiex</vt:lpstr>
      <vt:lpstr>draadsecx</vt:lpstr>
      <vt:lpstr>eendraad</vt:lpstr>
      <vt:lpstr>eendraad_1</vt:lpstr>
      <vt:lpstr>Eendraad1</vt:lpstr>
      <vt:lpstr>Eendraad1aanw</vt:lpstr>
      <vt:lpstr>Eendraad1aanwt</vt:lpstr>
      <vt:lpstr>eendraad1aanwx</vt:lpstr>
      <vt:lpstr>eendraad1opl</vt:lpstr>
      <vt:lpstr>eendraad1red</vt:lpstr>
      <vt:lpstr>eendraad1redt</vt:lpstr>
      <vt:lpstr>eendraad1x</vt:lpstr>
      <vt:lpstr>eendraad1xt</vt:lpstr>
      <vt:lpstr>eendraadoplt</vt:lpstr>
      <vt:lpstr>Eendraadschemared</vt:lpstr>
      <vt:lpstr>eendraadschemax</vt:lpstr>
      <vt:lpstr>eendraadx</vt:lpstr>
      <vt:lpstr>endraadschemaopl</vt:lpstr>
      <vt:lpstr>equipot</vt:lpstr>
      <vt:lpstr>equipotentieel</vt:lpstr>
      <vt:lpstr>equipotentieelx</vt:lpstr>
      <vt:lpstr>equipotopl</vt:lpstr>
      <vt:lpstr>equipotred</vt:lpstr>
      <vt:lpstr>equipotx</vt:lpstr>
      <vt:lpstr>genaakb</vt:lpstr>
      <vt:lpstr>Genaakbaar</vt:lpstr>
      <vt:lpstr>genaakbaarx</vt:lpstr>
      <vt:lpstr>genaakbopl</vt:lpstr>
      <vt:lpstr>genaakbred</vt:lpstr>
      <vt:lpstr>genaakbx</vt:lpstr>
      <vt:lpstr>inbreuk</vt:lpstr>
      <vt:lpstr>Inbreukinst</vt:lpstr>
      <vt:lpstr>Inbreukinst1</vt:lpstr>
      <vt:lpstr>Inbreukinstall</vt:lpstr>
      <vt:lpstr>inbreukkast</vt:lpstr>
      <vt:lpstr>inbreukkastx</vt:lpstr>
      <vt:lpstr>inbreukopl</vt:lpstr>
      <vt:lpstr>inbreukred</vt:lpstr>
      <vt:lpstr>inbreukx</vt:lpstr>
      <vt:lpstr>inbreukxx</vt:lpstr>
      <vt:lpstr>inbreukxx1</vt:lpstr>
      <vt:lpstr>inbreukxxopl</vt:lpstr>
      <vt:lpstr>inbreukxxopl1</vt:lpstr>
      <vt:lpstr>inbrinstall</vt:lpstr>
      <vt:lpstr>Inbrinstall1</vt:lpstr>
      <vt:lpstr>Inbrinstallopl</vt:lpstr>
      <vt:lpstr>Inbrinstallred</vt:lpstr>
      <vt:lpstr>Installatieverantw</vt:lpstr>
      <vt:lpstr>installatieverantwox</vt:lpstr>
      <vt:lpstr>Installatieverantwred</vt:lpstr>
      <vt:lpstr>installverantw</vt:lpstr>
      <vt:lpstr>Installverantwopl</vt:lpstr>
      <vt:lpstr>installverantwx</vt:lpstr>
      <vt:lpstr>instr</vt:lpstr>
      <vt:lpstr>instructie</vt:lpstr>
      <vt:lpstr>instructopl</vt:lpstr>
      <vt:lpstr>instructopl1</vt:lpstr>
      <vt:lpstr>instructred</vt:lpstr>
      <vt:lpstr>instructx</vt:lpstr>
      <vt:lpstr>Invloeden</vt:lpstr>
      <vt:lpstr>Kastbrred</vt:lpstr>
      <vt:lpstr>kasten</vt:lpstr>
      <vt:lpstr>Kastenafgesl</vt:lpstr>
      <vt:lpstr>Kastenafgeslred</vt:lpstr>
      <vt:lpstr>kastenafgeslx</vt:lpstr>
      <vt:lpstr>kastenopl</vt:lpstr>
      <vt:lpstr>kastenx</vt:lpstr>
      <vt:lpstr>kastkeuring</vt:lpstr>
      <vt:lpstr>kastkeuringOK</vt:lpstr>
      <vt:lpstr>kastkeuringOKx</vt:lpstr>
      <vt:lpstr>kastkeuringopl</vt:lpstr>
      <vt:lpstr>kastkeuringred</vt:lpstr>
      <vt:lpstr>kastkeuringx</vt:lpstr>
      <vt:lpstr>kastnr</vt:lpstr>
      <vt:lpstr>kastnropl</vt:lpstr>
      <vt:lpstr>kastnrx</vt:lpstr>
      <vt:lpstr>Kastnummer</vt:lpstr>
      <vt:lpstr>kastnummerx</vt:lpstr>
      <vt:lpstr>keuring</vt:lpstr>
      <vt:lpstr>keuringopl</vt:lpstr>
      <vt:lpstr>Keuringred</vt:lpstr>
      <vt:lpstr>keuringuitgev</vt:lpstr>
      <vt:lpstr>keuringuitgevx</vt:lpstr>
      <vt:lpstr>keuringx</vt:lpstr>
      <vt:lpstr>Kinderbeveiliging</vt:lpstr>
      <vt:lpstr>kinderveiligh</vt:lpstr>
      <vt:lpstr>kinderveilighopl</vt:lpstr>
      <vt:lpstr>Kinderveilighred</vt:lpstr>
      <vt:lpstr>Kortsl</vt:lpstr>
      <vt:lpstr>Kortslmetopl</vt:lpstr>
      <vt:lpstr>Kortslmetred</vt:lpstr>
      <vt:lpstr>Kortslx</vt:lpstr>
      <vt:lpstr>label</vt:lpstr>
      <vt:lpstr>labelopl</vt:lpstr>
      <vt:lpstr>labeloplx</vt:lpstr>
      <vt:lpstr>labelx</vt:lpstr>
      <vt:lpstr>lokgenaakb</vt:lpstr>
      <vt:lpstr>lokgenaakbopl</vt:lpstr>
      <vt:lpstr>lokgenaakboplx</vt:lpstr>
      <vt:lpstr>lokgenaakbx</vt:lpstr>
      <vt:lpstr>losgenaakb</vt:lpstr>
      <vt:lpstr>loshang</vt:lpstr>
      <vt:lpstr>loshangende</vt:lpstr>
      <vt:lpstr>loshangendex</vt:lpstr>
      <vt:lpstr>loshangopl</vt:lpstr>
      <vt:lpstr>loshangred</vt:lpstr>
      <vt:lpstr>loshangx</vt:lpstr>
      <vt:lpstr>mechafsch</vt:lpstr>
      <vt:lpstr>mechafscherm</vt:lpstr>
      <vt:lpstr>mechafschermx</vt:lpstr>
      <vt:lpstr>mechafschopl</vt:lpstr>
      <vt:lpstr>mechafschopl1</vt:lpstr>
      <vt:lpstr>mechafschred</vt:lpstr>
      <vt:lpstr>mechafschred1</vt:lpstr>
      <vt:lpstr>mechafschx</vt:lpstr>
      <vt:lpstr>mechschopl1</vt:lpstr>
      <vt:lpstr>mechschopl2</vt:lpstr>
      <vt:lpstr>mechschoplx</vt:lpstr>
      <vt:lpstr>Netsyst</vt:lpstr>
      <vt:lpstr>Netsystopl</vt:lpstr>
      <vt:lpstr>Netsystred</vt:lpstr>
      <vt:lpstr>Netsystx</vt:lpstr>
      <vt:lpstr>nullast</vt:lpstr>
      <vt:lpstr>nullastopl</vt:lpstr>
      <vt:lpstr>nullastred</vt:lpstr>
      <vt:lpstr>Nullastx</vt:lpstr>
      <vt:lpstr>omgevingsinvl</vt:lpstr>
      <vt:lpstr>Omgevingsinvloed</vt:lpstr>
      <vt:lpstr>omgevingsinvloedx</vt:lpstr>
      <vt:lpstr>Omgevingsinvlopl</vt:lpstr>
      <vt:lpstr>Omgevingsinvlred</vt:lpstr>
      <vt:lpstr>omgevingsinvlx</vt:lpstr>
      <vt:lpstr>Opmerkingenkast</vt:lpstr>
      <vt:lpstr>opmerkingenkastx</vt:lpstr>
      <vt:lpstr>Opmerkinstall</vt:lpstr>
      <vt:lpstr>Opmerkinstall1</vt:lpstr>
      <vt:lpstr>Opmerkinstallopl</vt:lpstr>
      <vt:lpstr>Opmerkinstallred</vt:lpstr>
      <vt:lpstr>Opmerkinstallx</vt:lpstr>
      <vt:lpstr>Opmerkinstallx1</vt:lpstr>
      <vt:lpstr>Opmerkkast</vt:lpstr>
      <vt:lpstr>opmerkkastopl</vt:lpstr>
      <vt:lpstr>opmerkkastoplx</vt:lpstr>
      <vt:lpstr>Opmerkkastoplx1</vt:lpstr>
      <vt:lpstr>Opmerkkastred</vt:lpstr>
      <vt:lpstr>opmerkkastx</vt:lpstr>
      <vt:lpstr>opmerkkastxx</vt:lpstr>
      <vt:lpstr>Opmerkkastxx1</vt:lpstr>
      <vt:lpstr>Overbodig</vt:lpstr>
      <vt:lpstr>Overbodige</vt:lpstr>
      <vt:lpstr>overbodigopl</vt:lpstr>
      <vt:lpstr>Overbodigred</vt:lpstr>
      <vt:lpstr>overspan</vt:lpstr>
      <vt:lpstr>Overspann</vt:lpstr>
      <vt:lpstr>Overspanning</vt:lpstr>
      <vt:lpstr>overspannx</vt:lpstr>
      <vt:lpstr>Overspanopl</vt:lpstr>
      <vt:lpstr>overspanred</vt:lpstr>
      <vt:lpstr>picto</vt:lpstr>
      <vt:lpstr>pictoopl</vt:lpstr>
      <vt:lpstr>Pictored</vt:lpstr>
      <vt:lpstr>pictovoltage</vt:lpstr>
      <vt:lpstr>pictovoltagex</vt:lpstr>
      <vt:lpstr>pictox</vt:lpstr>
      <vt:lpstr>Procedure</vt:lpstr>
      <vt:lpstr>Procedureelek</vt:lpstr>
      <vt:lpstr>procedureelekx</vt:lpstr>
      <vt:lpstr>Procedureopl</vt:lpstr>
      <vt:lpstr>Procedurered</vt:lpstr>
      <vt:lpstr>procedurex</vt:lpstr>
      <vt:lpstr>Product</vt:lpstr>
      <vt:lpstr>Producten</vt:lpstr>
      <vt:lpstr>productenopl</vt:lpstr>
      <vt:lpstr>Productenred</vt:lpstr>
      <vt:lpstr>rommelopl</vt:lpstr>
      <vt:lpstr>rommelred</vt:lpstr>
      <vt:lpstr>romstof</vt:lpstr>
      <vt:lpstr>situatieschema</vt:lpstr>
      <vt:lpstr>situatieschemaopl</vt:lpstr>
      <vt:lpstr>Situatieschemaoplx</vt:lpstr>
      <vt:lpstr>situatieschemax</vt:lpstr>
      <vt:lpstr>slot</vt:lpstr>
      <vt:lpstr>slotopl</vt:lpstr>
      <vt:lpstr>slotred</vt:lpstr>
      <vt:lpstr>Slotvoorzien</vt:lpstr>
      <vt:lpstr>slotvoorzienx</vt:lpstr>
      <vt:lpstr>slotx</vt:lpstr>
      <vt:lpstr>spanning</vt:lpstr>
      <vt:lpstr>spanningopl</vt:lpstr>
      <vt:lpstr>spanningred</vt:lpstr>
      <vt:lpstr>spanninguitval</vt:lpstr>
      <vt:lpstr>stofex</vt:lpstr>
      <vt:lpstr>stofexopl</vt:lpstr>
      <vt:lpstr>stofexoplx</vt:lpstr>
      <vt:lpstr>stofext</vt:lpstr>
      <vt:lpstr>Termische_bev</vt:lpstr>
      <vt:lpstr>Thermiek</vt:lpstr>
      <vt:lpstr>thermiekopl</vt:lpstr>
      <vt:lpstr>Thermiekred</vt:lpstr>
      <vt:lpstr>Thermischebev</vt:lpstr>
      <vt:lpstr>thermo</vt:lpstr>
      <vt:lpstr>thermobeeld</vt:lpstr>
      <vt:lpstr>thermobeeldx</vt:lpstr>
      <vt:lpstr>thermoopl</vt:lpstr>
      <vt:lpstr>thermored</vt:lpstr>
      <vt:lpstr>thermox</vt:lpstr>
      <vt:lpstr>Uitwendigeinvloed</vt:lpstr>
      <vt:lpstr>uitwendigeinvloedx</vt:lpstr>
      <vt:lpstr>uitwinvl</vt:lpstr>
      <vt:lpstr>uitwinvlopl</vt:lpstr>
      <vt:lpstr>uitwinvlred</vt:lpstr>
      <vt:lpstr>uitwinvlx</vt:lpstr>
      <vt:lpstr>uitwkast</vt:lpstr>
      <vt:lpstr>uitwkastopl</vt:lpstr>
      <vt:lpstr>uitwkastred</vt:lpstr>
      <vt:lpstr>verdeeld</vt:lpstr>
      <vt:lpstr>verdeeldopl</vt:lpstr>
      <vt:lpstr>verdeeldozen</vt:lpstr>
      <vt:lpstr>verdeeldozenx</vt:lpstr>
      <vt:lpstr>verdeeldred</vt:lpstr>
      <vt:lpstr>verdeeldx</vt:lpstr>
      <vt:lpstr>vonk</vt:lpstr>
      <vt:lpstr>vonken</vt:lpstr>
      <vt:lpstr>vonkopl</vt:lpstr>
      <vt:lpstr>vonkred</vt:lpstr>
      <vt:lpstr>Warmte</vt:lpstr>
      <vt:lpstr>warmteafvoer</vt:lpstr>
      <vt:lpstr>warmteafvoert</vt:lpstr>
      <vt:lpstr>warmteopl</vt:lpstr>
      <vt:lpstr>Warmtered</vt:lpstr>
      <vt:lpstr>warmtet</vt:lpstr>
      <vt:lpstr>Werkverantw</vt:lpstr>
      <vt:lpstr>werkverantwopl</vt:lpstr>
      <vt:lpstr>werkverantwoplx</vt:lpstr>
      <vt:lpstr>werkverantwx</vt:lpstr>
      <vt:lpstr>zichtbaar</vt:lpstr>
      <vt:lpstr>Zichtbaarheid</vt:lpstr>
      <vt:lpstr>zichtbaarheidx</vt:lpstr>
      <vt:lpstr>zichtbaaropl</vt:lpstr>
      <vt:lpstr>Zichtbaarred</vt:lpstr>
      <vt:lpstr>zichtbaarx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Vanharen Dany</dc:creator>
  <cp:lastModifiedBy>Wauters Franky</cp:lastModifiedBy>
  <cp:lastPrinted>2016-12-09T07:06:05Z</cp:lastPrinted>
  <dcterms:created xsi:type="dcterms:W3CDTF">2015-05-24T19:43:19Z</dcterms:created>
  <dcterms:modified xsi:type="dcterms:W3CDTF">2019-06-18T11:45:29Z</dcterms:modified>
</cp:coreProperties>
</file>